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Mehrkampfergebnisse" sheetId="1" r:id="rId1"/>
  </sheets>
  <definedNames>
    <definedName name="_xlnm.Print_Titles" localSheetId="0">'Mehrkampfergebnisse'!$1:$1</definedName>
  </definedNames>
  <calcPr fullCalcOnLoad="1"/>
</workbook>
</file>

<file path=xl/sharedStrings.xml><?xml version="1.0" encoding="utf-8"?>
<sst xmlns="http://schemas.openxmlformats.org/spreadsheetml/2006/main" count="955" uniqueCount="367">
  <si>
    <t>Bahneröffnung SC Frankfurt    21. April 2012</t>
  </si>
  <si>
    <t>U14 / w 12-13</t>
  </si>
  <si>
    <t>(Jg. 2000/1999)</t>
  </si>
  <si>
    <t>Blockmehrkampf Basis</t>
  </si>
  <si>
    <t>Nr.</t>
  </si>
  <si>
    <t>Name</t>
  </si>
  <si>
    <t>Vorname</t>
  </si>
  <si>
    <t>Jg.</t>
  </si>
  <si>
    <t>Verein</t>
  </si>
  <si>
    <t>75 m</t>
  </si>
  <si>
    <t>60 m Hürden</t>
  </si>
  <si>
    <t>Weit</t>
  </si>
  <si>
    <t>Ballwurf</t>
  </si>
  <si>
    <t>2000 m</t>
  </si>
  <si>
    <t>Mehrkampf</t>
  </si>
  <si>
    <t>Zeit</t>
  </si>
  <si>
    <t>Pkt.</t>
  </si>
  <si>
    <t>Weite</t>
  </si>
  <si>
    <t>Pl.</t>
  </si>
  <si>
    <t>Lindner</t>
  </si>
  <si>
    <t>Elisabeth</t>
  </si>
  <si>
    <t>BSG Stahl Ehst.</t>
  </si>
  <si>
    <t>Koszinski</t>
  </si>
  <si>
    <t>Maria</t>
  </si>
  <si>
    <t>SG Müncheberg</t>
  </si>
  <si>
    <t>Stieger</t>
  </si>
  <si>
    <t>Julia</t>
  </si>
  <si>
    <t>MK 4</t>
  </si>
  <si>
    <t>Muhs</t>
  </si>
  <si>
    <t>Annika</t>
  </si>
  <si>
    <t>Natho</t>
  </si>
  <si>
    <t>Paula</t>
  </si>
  <si>
    <t>LC Cottbus</t>
  </si>
  <si>
    <t>Pagel</t>
  </si>
  <si>
    <t>Laura</t>
  </si>
  <si>
    <t>Richter</t>
  </si>
  <si>
    <t>Jenny</t>
  </si>
  <si>
    <t>Knie</t>
  </si>
  <si>
    <t>Lara</t>
  </si>
  <si>
    <t>Gaselan Fürstenw.</t>
  </si>
  <si>
    <t>Wind:</t>
  </si>
  <si>
    <t>Lauf 3</t>
  </si>
  <si>
    <t>+1,4 m/s</t>
  </si>
  <si>
    <t>Lauf 1</t>
  </si>
  <si>
    <t>+0,5 m/s</t>
  </si>
  <si>
    <t>Lauf 4</t>
  </si>
  <si>
    <t>-0,9 m/s</t>
  </si>
  <si>
    <t>Lauf 2</t>
  </si>
  <si>
    <t>+0,9 m/s</t>
  </si>
  <si>
    <t xml:space="preserve">U 16 / w 14-15 </t>
  </si>
  <si>
    <t>(Jg. 1998/1997)</t>
  </si>
  <si>
    <t>Blockmehrkampf Sprint/ Sprung</t>
  </si>
  <si>
    <t>100 m</t>
  </si>
  <si>
    <t>80 m Hürden</t>
  </si>
  <si>
    <t>Hoch</t>
  </si>
  <si>
    <t>Speer</t>
  </si>
  <si>
    <t>Sprint/ Sprung</t>
  </si>
  <si>
    <t>Höhe</t>
  </si>
  <si>
    <t>Lehmann</t>
  </si>
  <si>
    <t>Friederike</t>
  </si>
  <si>
    <t>SC Frankfurt</t>
  </si>
  <si>
    <t>ogV</t>
  </si>
  <si>
    <t>Dalski</t>
  </si>
  <si>
    <t>Baumgart</t>
  </si>
  <si>
    <t>Celina</t>
  </si>
  <si>
    <t>Emely</t>
  </si>
  <si>
    <t>Medizin Eberswalde</t>
  </si>
  <si>
    <t>Blockmehrkampf Lauf</t>
  </si>
  <si>
    <t>Ball</t>
  </si>
  <si>
    <t>Lauf</t>
  </si>
  <si>
    <t>Jost</t>
  </si>
  <si>
    <t>Angelina</t>
  </si>
  <si>
    <t>Blockmehrkampf Wurf</t>
  </si>
  <si>
    <t>Diskus</t>
  </si>
  <si>
    <t>Kugel</t>
  </si>
  <si>
    <t>Wurf</t>
  </si>
  <si>
    <t>Schreiber</t>
  </si>
  <si>
    <t>Antonia</t>
  </si>
  <si>
    <t>Kohl</t>
  </si>
  <si>
    <t>Selina</t>
  </si>
  <si>
    <t xml:space="preserve"> - </t>
  </si>
  <si>
    <t>Kotzan</t>
  </si>
  <si>
    <t>Anja</t>
  </si>
  <si>
    <t>SC Trebbin</t>
  </si>
  <si>
    <t>+2,0 m/s</t>
  </si>
  <si>
    <t>+2,7 m/s</t>
  </si>
  <si>
    <t>Kosch</t>
  </si>
  <si>
    <t>Luisa</t>
  </si>
  <si>
    <t>Pulm</t>
  </si>
  <si>
    <t>Carolin</t>
  </si>
  <si>
    <t>Chemie Guben</t>
  </si>
  <si>
    <t>Hentschel</t>
  </si>
  <si>
    <t>Anne</t>
  </si>
  <si>
    <t>Nathalie</t>
  </si>
  <si>
    <t>Gut</t>
  </si>
  <si>
    <t>Gina</t>
  </si>
  <si>
    <t>TSG Lübbenau 63</t>
  </si>
  <si>
    <t>Marks</t>
  </si>
  <si>
    <t>Sophie</t>
  </si>
  <si>
    <t>Kloas</t>
  </si>
  <si>
    <t>Amelie</t>
  </si>
  <si>
    <t>Chemie Erkner</t>
  </si>
  <si>
    <t>Kohlmeyer</t>
  </si>
  <si>
    <t>Jule</t>
  </si>
  <si>
    <t>Grasme</t>
  </si>
  <si>
    <t>Marie</t>
  </si>
  <si>
    <t>Schönfeld</t>
  </si>
  <si>
    <t>Klara Marie</t>
  </si>
  <si>
    <t>Rinka</t>
  </si>
  <si>
    <t>Jessica</t>
  </si>
  <si>
    <t>Galenzowski</t>
  </si>
  <si>
    <t>Alicia</t>
  </si>
  <si>
    <t>Holstein</t>
  </si>
  <si>
    <t>Lainey</t>
  </si>
  <si>
    <t>Rebstatt</t>
  </si>
  <si>
    <t>Amy</t>
  </si>
  <si>
    <t>+1,3 m/s</t>
  </si>
  <si>
    <t>-0,5 m/s</t>
  </si>
  <si>
    <t>Vierkampf</t>
  </si>
  <si>
    <t xml:space="preserve">U16 / m 14-15 </t>
  </si>
  <si>
    <t>Wilke</t>
  </si>
  <si>
    <t>Clemens</t>
  </si>
  <si>
    <t>Christopher</t>
  </si>
  <si>
    <t>Herrmann</t>
  </si>
  <si>
    <t>Adrian</t>
  </si>
  <si>
    <t>IGL Schöneiche</t>
  </si>
  <si>
    <t>Berthold</t>
  </si>
  <si>
    <t>Florian</t>
  </si>
  <si>
    <t>Behm</t>
  </si>
  <si>
    <t>Martin</t>
  </si>
  <si>
    <t>Müller</t>
  </si>
  <si>
    <t>Jonas</t>
  </si>
  <si>
    <t>Matthias</t>
  </si>
  <si>
    <t>Schröder</t>
  </si>
  <si>
    <t>Johannes</t>
  </si>
  <si>
    <t>Bechly</t>
  </si>
  <si>
    <t>Tim</t>
  </si>
  <si>
    <t>Ernst</t>
  </si>
  <si>
    <t>Philipp</t>
  </si>
  <si>
    <t>+0,2 m/s</t>
  </si>
  <si>
    <t>+2,3 m/s</t>
  </si>
  <si>
    <t>+1,8 m/s</t>
  </si>
  <si>
    <t>U 14 / m12-13</t>
  </si>
  <si>
    <t>Wegener</t>
  </si>
  <si>
    <t>Joshua</t>
  </si>
  <si>
    <t>Ziems</t>
  </si>
  <si>
    <t>Marius</t>
  </si>
  <si>
    <t>Fritzsch</t>
  </si>
  <si>
    <t>Benjamin</t>
  </si>
  <si>
    <t>Keller</t>
  </si>
  <si>
    <t>Matti</t>
  </si>
  <si>
    <t>Wanjura</t>
  </si>
  <si>
    <t>Franz</t>
  </si>
  <si>
    <t>Ortelbach</t>
  </si>
  <si>
    <t>Toni</t>
  </si>
  <si>
    <t>Grünberger</t>
  </si>
  <si>
    <t>Tom</t>
  </si>
  <si>
    <t>Domnick</t>
  </si>
  <si>
    <t>Kilian</t>
  </si>
  <si>
    <t>Albrecht</t>
  </si>
  <si>
    <t>Niklas</t>
  </si>
  <si>
    <t>Zemke</t>
  </si>
  <si>
    <t>Johann</t>
  </si>
  <si>
    <t>Schulz</t>
  </si>
  <si>
    <t>Jannis</t>
  </si>
  <si>
    <t>Justin</t>
  </si>
  <si>
    <t>Karwaina</t>
  </si>
  <si>
    <t>Ben</t>
  </si>
  <si>
    <t>-0,2 m/s</t>
  </si>
  <si>
    <t>-0,1 m/s</t>
  </si>
  <si>
    <t>U 14 / m 12-13</t>
  </si>
  <si>
    <t>(Jg. 2002-2001)</t>
  </si>
  <si>
    <t>50 m</t>
  </si>
  <si>
    <t>Weitsprung</t>
  </si>
  <si>
    <t>Schlagball</t>
  </si>
  <si>
    <t>Stüven</t>
  </si>
  <si>
    <t>PSV Olympia Berlin</t>
  </si>
  <si>
    <t>Anouk</t>
  </si>
  <si>
    <t>Brockmann</t>
  </si>
  <si>
    <t>Elena</t>
  </si>
  <si>
    <t>Jaeck</t>
  </si>
  <si>
    <t>Fabienne</t>
  </si>
  <si>
    <t>Vogel</t>
  </si>
  <si>
    <t>Nina</t>
  </si>
  <si>
    <t>Pohl</t>
  </si>
  <si>
    <t>Carolin-Sophie</t>
  </si>
  <si>
    <t>Höhne</t>
  </si>
  <si>
    <t>Mira</t>
  </si>
  <si>
    <t>Zierold</t>
  </si>
  <si>
    <t>Valeska</t>
  </si>
  <si>
    <t>Josefine</t>
  </si>
  <si>
    <t>Vivien</t>
  </si>
  <si>
    <t>Schiffer</t>
  </si>
  <si>
    <t>Joanne</t>
  </si>
  <si>
    <t>Koch</t>
  </si>
  <si>
    <t>Braunert</t>
  </si>
  <si>
    <t>Xenia</t>
  </si>
  <si>
    <t>RSV Mellensee</t>
  </si>
  <si>
    <t>Titzki</t>
  </si>
  <si>
    <t>Allanah</t>
  </si>
  <si>
    <t>Tarnick</t>
  </si>
  <si>
    <t>Lilly</t>
  </si>
  <si>
    <t>Schiffke</t>
  </si>
  <si>
    <t>Sarah</t>
  </si>
  <si>
    <t>Sarrach</t>
  </si>
  <si>
    <t>Finn</t>
  </si>
  <si>
    <t>Thiele</t>
  </si>
  <si>
    <t>Nele</t>
  </si>
  <si>
    <t>U12 / w 10-11</t>
  </si>
  <si>
    <t>Dreikampf</t>
  </si>
  <si>
    <t>Levi</t>
  </si>
  <si>
    <t>Kleuß</t>
  </si>
  <si>
    <t>Stein</t>
  </si>
  <si>
    <t>Axel</t>
  </si>
  <si>
    <t>Handkammer</t>
  </si>
  <si>
    <t>Blietz</t>
  </si>
  <si>
    <t>Kords</t>
  </si>
  <si>
    <t>Titzian</t>
  </si>
  <si>
    <t>Käubler</t>
  </si>
  <si>
    <t>Hans</t>
  </si>
  <si>
    <t>Pfundstein</t>
  </si>
  <si>
    <t>Bastian</t>
  </si>
  <si>
    <t>Merlin</t>
  </si>
  <si>
    <t>König</t>
  </si>
  <si>
    <t>Kubisch</t>
  </si>
  <si>
    <t>Dario</t>
  </si>
  <si>
    <t>Zschech</t>
  </si>
  <si>
    <t>Citaku</t>
  </si>
  <si>
    <t>Rieger</t>
  </si>
  <si>
    <t>Kevin</t>
  </si>
  <si>
    <t>Zieger</t>
  </si>
  <si>
    <t>Kerber</t>
  </si>
  <si>
    <t>Robert</t>
  </si>
  <si>
    <t>Lüben</t>
  </si>
  <si>
    <t>Leo</t>
  </si>
  <si>
    <t>Schenk</t>
  </si>
  <si>
    <t>Rupert</t>
  </si>
  <si>
    <t>Lips</t>
  </si>
  <si>
    <t>Sebastian</t>
  </si>
  <si>
    <t>Fessel</t>
  </si>
  <si>
    <t>Gian Luca</t>
  </si>
  <si>
    <t>Busacker</t>
  </si>
  <si>
    <t>Menke</t>
  </si>
  <si>
    <t>Riesebeek</t>
  </si>
  <si>
    <t>Dennis</t>
  </si>
  <si>
    <t>U12 / m 10-11</t>
  </si>
  <si>
    <t>U 10 / w 8-9</t>
  </si>
  <si>
    <t>(Jg. 2004-2003)</t>
  </si>
  <si>
    <t>Buder</t>
  </si>
  <si>
    <t>Libby</t>
  </si>
  <si>
    <t>Zimnick</t>
  </si>
  <si>
    <t>Köhler</t>
  </si>
  <si>
    <t>Darleen</t>
  </si>
  <si>
    <t>Wiencke</t>
  </si>
  <si>
    <t>Karolin</t>
  </si>
  <si>
    <t>Bursch</t>
  </si>
  <si>
    <t>Charlot</t>
  </si>
  <si>
    <t>Redmann</t>
  </si>
  <si>
    <t>Mia Lena</t>
  </si>
  <si>
    <t>Thiessen</t>
  </si>
  <si>
    <t>Bernard</t>
  </si>
  <si>
    <t>Beate</t>
  </si>
  <si>
    <t>Jennifer</t>
  </si>
  <si>
    <t>Rückert</t>
  </si>
  <si>
    <t>Elisa</t>
  </si>
  <si>
    <t>Bickenbach</t>
  </si>
  <si>
    <t>Aurelia</t>
  </si>
  <si>
    <t>Ehwald</t>
  </si>
  <si>
    <t>Philine</t>
  </si>
  <si>
    <t>Zimmermann</t>
  </si>
  <si>
    <t>Paulina</t>
  </si>
  <si>
    <t>Isabell</t>
  </si>
  <si>
    <t>Merten</t>
  </si>
  <si>
    <t>Mia</t>
  </si>
  <si>
    <t>Pauline</t>
  </si>
  <si>
    <t>Rossak</t>
  </si>
  <si>
    <t>Franziska</t>
  </si>
  <si>
    <t>Gernert</t>
  </si>
  <si>
    <t>Anne-Catrin</t>
  </si>
  <si>
    <t>Rösler</t>
  </si>
  <si>
    <t>Kurzhals</t>
  </si>
  <si>
    <t>Tara-Jil</t>
  </si>
  <si>
    <t>Wenzel</t>
  </si>
  <si>
    <t>Weigelt</t>
  </si>
  <si>
    <t>Friedhelm</t>
  </si>
  <si>
    <t>Herz</t>
  </si>
  <si>
    <t>Pierre</t>
  </si>
  <si>
    <t>Gawlitza</t>
  </si>
  <si>
    <t>Jean Paul</t>
  </si>
  <si>
    <t>Schneider</t>
  </si>
  <si>
    <t>Leon</t>
  </si>
  <si>
    <t>Schultheiß</t>
  </si>
  <si>
    <t>Finn Ole</t>
  </si>
  <si>
    <t>Göricke</t>
  </si>
  <si>
    <t>Rene</t>
  </si>
  <si>
    <t>Brühn</t>
  </si>
  <si>
    <t>Oskar</t>
  </si>
  <si>
    <t>Heuer</t>
  </si>
  <si>
    <t>Mark Michel</t>
  </si>
  <si>
    <t>Ueberschar</t>
  </si>
  <si>
    <t>Butz</t>
  </si>
  <si>
    <t>Cordes</t>
  </si>
  <si>
    <t>Lukas</t>
  </si>
  <si>
    <t>Wendrich</t>
  </si>
  <si>
    <t>Meier</t>
  </si>
  <si>
    <t>Maximilian</t>
  </si>
  <si>
    <t>Nils</t>
  </si>
  <si>
    <t>Minkus</t>
  </si>
  <si>
    <t>Luka</t>
  </si>
  <si>
    <t>Mörsel</t>
  </si>
  <si>
    <t>Christoph</t>
  </si>
  <si>
    <t>Frank</t>
  </si>
  <si>
    <t>Vorwerk</t>
  </si>
  <si>
    <t>Dominik</t>
  </si>
  <si>
    <t>bei U8</t>
  </si>
  <si>
    <t>U 10 / m 8-9</t>
  </si>
  <si>
    <t>U 8 / w 4-7</t>
  </si>
  <si>
    <t>(Jg. 2005 u. jü.)</t>
  </si>
  <si>
    <t>Beier</t>
  </si>
  <si>
    <t>Sina</t>
  </si>
  <si>
    <t>Giebler</t>
  </si>
  <si>
    <t>Helene</t>
  </si>
  <si>
    <t>Wohlhöfner</t>
  </si>
  <si>
    <t>Sandy</t>
  </si>
  <si>
    <t>Herow</t>
  </si>
  <si>
    <t>Johanna</t>
  </si>
  <si>
    <t>Lingk</t>
  </si>
  <si>
    <t>Felicitas</t>
  </si>
  <si>
    <t>Worm</t>
  </si>
  <si>
    <t>Emily</t>
  </si>
  <si>
    <t>Thielemann</t>
  </si>
  <si>
    <t>Tamina</t>
  </si>
  <si>
    <t>Bischof</t>
  </si>
  <si>
    <t>Penelope</t>
  </si>
  <si>
    <t>Leik</t>
  </si>
  <si>
    <t>Marie-Luise</t>
  </si>
  <si>
    <t>Naaja</t>
  </si>
  <si>
    <t>Steller</t>
  </si>
  <si>
    <t>Lisa-Marie</t>
  </si>
  <si>
    <t>Tabea</t>
  </si>
  <si>
    <t>Thater</t>
  </si>
  <si>
    <t>Sandke</t>
  </si>
  <si>
    <t>Anna</t>
  </si>
  <si>
    <t>U 8 / m 4-7</t>
  </si>
  <si>
    <t>Kehder</t>
  </si>
  <si>
    <t>Ian</t>
  </si>
  <si>
    <t>Schöfisch</t>
  </si>
  <si>
    <t>Jakob</t>
  </si>
  <si>
    <t>Leonhard</t>
  </si>
  <si>
    <t>Enrick Wilhelm</t>
  </si>
  <si>
    <t>Ziegler</t>
  </si>
  <si>
    <t>Valentin</t>
  </si>
  <si>
    <t>Till</t>
  </si>
  <si>
    <t>Ballaschke</t>
  </si>
  <si>
    <t>Aiden</t>
  </si>
  <si>
    <t>Schmidt</t>
  </si>
  <si>
    <t>Ackermann</t>
  </si>
  <si>
    <t>Unger</t>
  </si>
  <si>
    <t>Marco</t>
  </si>
  <si>
    <t>Liedke</t>
  </si>
  <si>
    <t>Finn-Laurin</t>
  </si>
  <si>
    <t>Schrobitz</t>
  </si>
  <si>
    <t>Konrad</t>
  </si>
  <si>
    <t>Constantin</t>
  </si>
  <si>
    <t>Timon</t>
  </si>
  <si>
    <t>Toni Elias</t>
  </si>
  <si>
    <t>a.K.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</si>
</sst>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:ss.00"/>
  </numFmts>
  <fonts count="47">
    <font>
      <sz val="10"/>
      <name val="Times New Roman"/>
      <family val="1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color indexed="9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1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shrinkToFit="1"/>
    </xf>
    <xf numFmtId="2" fontId="3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3" xfId="52" applyFont="1" applyBorder="1" applyAlignment="1">
      <alignment horizontal="center"/>
      <protection/>
    </xf>
    <xf numFmtId="0" fontId="3" fillId="0" borderId="13" xfId="52" applyFont="1" applyFill="1" applyBorder="1" applyAlignment="1">
      <alignment/>
      <protection/>
    </xf>
    <xf numFmtId="1" fontId="3" fillId="0" borderId="13" xfId="52" applyNumberFormat="1" applyFont="1" applyFill="1" applyBorder="1" applyAlignment="1">
      <alignment horizontal="center"/>
      <protection/>
    </xf>
    <xf numFmtId="2" fontId="3" fillId="0" borderId="14" xfId="46" applyNumberFormat="1" applyFont="1" applyBorder="1" applyAlignment="1">
      <alignment horizontal="center"/>
      <protection/>
    </xf>
    <xf numFmtId="1" fontId="5" fillId="0" borderId="14" xfId="46" applyNumberFormat="1" applyFont="1" applyBorder="1" applyAlignment="1">
      <alignment horizontal="right"/>
      <protection/>
    </xf>
    <xf numFmtId="0" fontId="0" fillId="0" borderId="15" xfId="46" applyFont="1" applyBorder="1" applyAlignment="1">
      <alignment horizontal="center"/>
      <protection/>
    </xf>
    <xf numFmtId="2" fontId="3" fillId="0" borderId="16" xfId="46" applyNumberFormat="1" applyFont="1" applyBorder="1" applyAlignment="1">
      <alignment horizontal="center"/>
      <protection/>
    </xf>
    <xf numFmtId="0" fontId="3" fillId="0" borderId="15" xfId="46" applyFont="1" applyBorder="1" applyAlignment="1">
      <alignment horizontal="center"/>
      <protection/>
    </xf>
    <xf numFmtId="164" fontId="3" fillId="0" borderId="16" xfId="46" applyNumberFormat="1" applyFont="1" applyBorder="1" applyAlignment="1">
      <alignment horizontal="center"/>
      <protection/>
    </xf>
    <xf numFmtId="1" fontId="3" fillId="0" borderId="15" xfId="46" applyNumberFormat="1" applyFont="1" applyBorder="1" applyAlignment="1">
      <alignment horizontal="center"/>
      <protection/>
    </xf>
    <xf numFmtId="3" fontId="4" fillId="0" borderId="16" xfId="46" applyNumberFormat="1" applyFont="1" applyBorder="1" applyAlignment="1">
      <alignment horizontal="center"/>
      <protection/>
    </xf>
    <xf numFmtId="0" fontId="5" fillId="0" borderId="13" xfId="52" applyFont="1" applyBorder="1" applyAlignment="1">
      <alignment horizontal="center"/>
      <protection/>
    </xf>
    <xf numFmtId="0" fontId="5" fillId="0" borderId="13" xfId="52" applyFont="1" applyBorder="1" applyAlignment="1">
      <alignment horizontal="left"/>
      <protection/>
    </xf>
    <xf numFmtId="1" fontId="5" fillId="0" borderId="13" xfId="52" applyNumberFormat="1" applyFont="1" applyBorder="1" applyAlignment="1">
      <alignment horizontal="center"/>
      <protection/>
    </xf>
    <xf numFmtId="0" fontId="5" fillId="0" borderId="13" xfId="52" applyFont="1" applyFill="1" applyBorder="1" applyAlignment="1">
      <alignment/>
      <protection/>
    </xf>
    <xf numFmtId="1" fontId="5" fillId="0" borderId="13" xfId="52" applyNumberFormat="1" applyFont="1" applyFill="1" applyBorder="1" applyAlignment="1">
      <alignment horizontal="center"/>
      <protection/>
    </xf>
    <xf numFmtId="0" fontId="3" fillId="0" borderId="13" xfId="52" applyFont="1" applyBorder="1" applyAlignment="1">
      <alignment horizontal="center"/>
      <protection/>
    </xf>
    <xf numFmtId="0" fontId="3" fillId="0" borderId="13" xfId="52" applyFont="1" applyFill="1" applyBorder="1" applyAlignment="1">
      <alignment shrinkToFit="1"/>
      <protection/>
    </xf>
    <xf numFmtId="1" fontId="3" fillId="0" borderId="13" xfId="52" applyNumberFormat="1" applyFont="1" applyFill="1" applyBorder="1" applyAlignment="1">
      <alignment horizontal="center"/>
      <protection/>
    </xf>
    <xf numFmtId="0" fontId="3" fillId="0" borderId="17" xfId="52" applyFont="1" applyBorder="1" applyAlignment="1">
      <alignment horizontal="center"/>
      <protection/>
    </xf>
    <xf numFmtId="0" fontId="3" fillId="0" borderId="17" xfId="52" applyFont="1" applyFill="1" applyBorder="1" applyAlignment="1">
      <alignment/>
      <protection/>
    </xf>
    <xf numFmtId="1" fontId="3" fillId="0" borderId="17" xfId="52" applyNumberFormat="1" applyFont="1" applyFill="1" applyBorder="1" applyAlignment="1">
      <alignment horizontal="center"/>
      <protection/>
    </xf>
    <xf numFmtId="2" fontId="3" fillId="0" borderId="18" xfId="46" applyNumberFormat="1" applyFont="1" applyBorder="1" applyAlignment="1">
      <alignment horizontal="center"/>
      <protection/>
    </xf>
    <xf numFmtId="1" fontId="5" fillId="0" borderId="18" xfId="46" applyNumberFormat="1" applyFont="1" applyBorder="1" applyAlignment="1">
      <alignment horizontal="right"/>
      <protection/>
    </xf>
    <xf numFmtId="0" fontId="0" fillId="0" borderId="19" xfId="46" applyFont="1" applyBorder="1" applyAlignment="1">
      <alignment horizontal="center"/>
      <protection/>
    </xf>
    <xf numFmtId="2" fontId="3" fillId="0" borderId="20" xfId="46" applyNumberFormat="1" applyFont="1" applyBorder="1" applyAlignment="1">
      <alignment horizontal="center"/>
      <protection/>
    </xf>
    <xf numFmtId="0" fontId="3" fillId="0" borderId="19" xfId="46" applyFont="1" applyBorder="1" applyAlignment="1">
      <alignment horizontal="center"/>
      <protection/>
    </xf>
    <xf numFmtId="164" fontId="3" fillId="0" borderId="20" xfId="46" applyNumberFormat="1" applyFont="1" applyBorder="1" applyAlignment="1">
      <alignment horizontal="center"/>
      <protection/>
    </xf>
    <xf numFmtId="1" fontId="3" fillId="0" borderId="19" xfId="46" applyNumberFormat="1" applyFont="1" applyBorder="1" applyAlignment="1">
      <alignment horizontal="center"/>
      <protection/>
    </xf>
    <xf numFmtId="3" fontId="4" fillId="0" borderId="20" xfId="46" applyNumberFormat="1" applyFont="1" applyBorder="1" applyAlignment="1">
      <alignment horizontal="center"/>
      <protection/>
    </xf>
    <xf numFmtId="0" fontId="3" fillId="0" borderId="17" xfId="52" applyFont="1" applyBorder="1" applyAlignment="1">
      <alignment horizontal="left"/>
      <protection/>
    </xf>
    <xf numFmtId="1" fontId="3" fillId="0" borderId="17" xfId="52" applyNumberFormat="1" applyFont="1" applyBorder="1" applyAlignment="1">
      <alignment horizontal="center"/>
      <protection/>
    </xf>
    <xf numFmtId="0" fontId="3" fillId="0" borderId="17" xfId="0" applyFont="1" applyBorder="1" applyAlignment="1">
      <alignment horizontal="left"/>
    </xf>
    <xf numFmtId="1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shrinkToFit="1"/>
    </xf>
    <xf numFmtId="2" fontId="3" fillId="0" borderId="18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0" fontId="3" fillId="0" borderId="17" xfId="52" applyFont="1" applyBorder="1" applyAlignment="1">
      <alignment horizontal="center"/>
      <protection/>
    </xf>
    <xf numFmtId="0" fontId="3" fillId="0" borderId="17" xfId="52" applyFont="1" applyFill="1" applyBorder="1" applyAlignment="1">
      <alignment shrinkToFit="1"/>
      <protection/>
    </xf>
    <xf numFmtId="1" fontId="3" fillId="0" borderId="17" xfId="52" applyNumberFormat="1" applyFont="1" applyFill="1" applyBorder="1" applyAlignment="1">
      <alignment horizontal="center"/>
      <protection/>
    </xf>
    <xf numFmtId="0" fontId="0" fillId="0" borderId="17" xfId="52" applyFont="1" applyFill="1" applyBorder="1" applyAlignment="1">
      <alignment horizontal="right" shrinkToFit="1"/>
      <protection/>
    </xf>
    <xf numFmtId="2" fontId="0" fillId="0" borderId="18" xfId="46" applyNumberFormat="1" applyFont="1" applyBorder="1" applyAlignment="1">
      <alignment horizontal="center"/>
      <protection/>
    </xf>
    <xf numFmtId="1" fontId="6" fillId="0" borderId="18" xfId="46" applyNumberFormat="1" applyFont="1" applyBorder="1" applyAlignment="1" quotePrefix="1">
      <alignment horizontal="left"/>
      <protection/>
    </xf>
    <xf numFmtId="0" fontId="0" fillId="0" borderId="19" xfId="0" applyFont="1" applyBorder="1" applyAlignment="1">
      <alignment horizontal="center"/>
    </xf>
    <xf numFmtId="0" fontId="0" fillId="0" borderId="17" xfId="52" applyFont="1" applyFill="1" applyBorder="1" applyAlignment="1">
      <alignment shrinkToFit="1"/>
      <protection/>
    </xf>
    <xf numFmtId="3" fontId="0" fillId="0" borderId="0" xfId="0" applyNumberFormat="1" applyAlignment="1">
      <alignment/>
    </xf>
    <xf numFmtId="0" fontId="3" fillId="0" borderId="0" xfId="46" applyFont="1" applyAlignment="1">
      <alignment horizontal="center"/>
      <protection/>
    </xf>
    <xf numFmtId="0" fontId="3" fillId="0" borderId="0" xfId="46" applyFont="1">
      <alignment/>
      <protection/>
    </xf>
    <xf numFmtId="2" fontId="3" fillId="0" borderId="0" xfId="46" applyNumberFormat="1" applyFont="1">
      <alignment/>
      <protection/>
    </xf>
    <xf numFmtId="14" fontId="3" fillId="0" borderId="0" xfId="46" applyNumberFormat="1" applyFont="1">
      <alignment/>
      <protection/>
    </xf>
    <xf numFmtId="14" fontId="4" fillId="0" borderId="0" xfId="46" applyNumberFormat="1" applyFont="1" applyAlignment="1">
      <alignment/>
      <protection/>
    </xf>
    <xf numFmtId="0" fontId="4" fillId="0" borderId="0" xfId="46" applyFont="1" applyAlignment="1">
      <alignment horizontal="right"/>
      <protection/>
    </xf>
    <xf numFmtId="0" fontId="4" fillId="0" borderId="0" xfId="46" applyFont="1" applyAlignment="1">
      <alignment/>
      <protection/>
    </xf>
    <xf numFmtId="0" fontId="0" fillId="0" borderId="0" xfId="46" applyAlignment="1">
      <alignment horizontal="center"/>
      <protection/>
    </xf>
    <xf numFmtId="0" fontId="0" fillId="0" borderId="0" xfId="46">
      <alignment/>
      <protection/>
    </xf>
    <xf numFmtId="2" fontId="0" fillId="0" borderId="0" xfId="46" applyNumberFormat="1">
      <alignment/>
      <protection/>
    </xf>
    <xf numFmtId="2" fontId="3" fillId="0" borderId="21" xfId="46" applyNumberFormat="1" applyFont="1" applyBorder="1" applyAlignment="1">
      <alignment horizontal="center"/>
      <protection/>
    </xf>
    <xf numFmtId="0" fontId="3" fillId="0" borderId="21" xfId="46" applyFont="1" applyBorder="1" applyAlignment="1">
      <alignment horizontal="center"/>
      <protection/>
    </xf>
    <xf numFmtId="0" fontId="3" fillId="0" borderId="22" xfId="46" applyFont="1" applyBorder="1" applyAlignment="1">
      <alignment horizontal="center"/>
      <protection/>
    </xf>
    <xf numFmtId="2" fontId="3" fillId="0" borderId="23" xfId="46" applyNumberFormat="1" applyFont="1" applyBorder="1" applyAlignment="1">
      <alignment horizontal="center"/>
      <protection/>
    </xf>
    <xf numFmtId="0" fontId="4" fillId="0" borderId="23" xfId="46" applyFont="1" applyBorder="1" applyAlignment="1">
      <alignment horizontal="center"/>
      <protection/>
    </xf>
    <xf numFmtId="0" fontId="4" fillId="0" borderId="22" xfId="46" applyFont="1" applyBorder="1" applyAlignment="1">
      <alignment horizontal="center"/>
      <protection/>
    </xf>
    <xf numFmtId="0" fontId="3" fillId="0" borderId="17" xfId="46" applyFont="1" applyBorder="1" applyAlignment="1">
      <alignment horizontal="center"/>
      <protection/>
    </xf>
    <xf numFmtId="0" fontId="3" fillId="0" borderId="17" xfId="46" applyFont="1" applyBorder="1" applyAlignment="1">
      <alignment horizontal="left"/>
      <protection/>
    </xf>
    <xf numFmtId="49" fontId="3" fillId="0" borderId="17" xfId="46" applyNumberFormat="1" applyFont="1" applyBorder="1" applyAlignment="1">
      <alignment horizontal="center"/>
      <protection/>
    </xf>
    <xf numFmtId="2" fontId="3" fillId="0" borderId="18" xfId="46" applyNumberFormat="1" applyFont="1" applyBorder="1" applyAlignment="1">
      <alignment horizontal="center"/>
      <protection/>
    </xf>
    <xf numFmtId="1" fontId="5" fillId="0" borderId="18" xfId="46" applyNumberFormat="1" applyFont="1" applyBorder="1" applyAlignment="1">
      <alignment horizontal="right"/>
      <protection/>
    </xf>
    <xf numFmtId="0" fontId="3" fillId="0" borderId="19" xfId="46" applyFont="1" applyBorder="1" applyAlignment="1">
      <alignment horizontal="center"/>
      <protection/>
    </xf>
    <xf numFmtId="2" fontId="3" fillId="0" borderId="20" xfId="46" applyNumberFormat="1" applyFont="1" applyBorder="1" applyAlignment="1">
      <alignment horizontal="center"/>
      <protection/>
    </xf>
    <xf numFmtId="3" fontId="4" fillId="0" borderId="20" xfId="46" applyNumberFormat="1" applyFont="1" applyBorder="1" applyAlignment="1">
      <alignment horizontal="center"/>
      <protection/>
    </xf>
    <xf numFmtId="0" fontId="4" fillId="0" borderId="19" xfId="46" applyFont="1" applyBorder="1" applyAlignment="1">
      <alignment horizontal="center"/>
      <protection/>
    </xf>
    <xf numFmtId="0" fontId="3" fillId="0" borderId="17" xfId="53" applyFont="1" applyBorder="1" applyAlignment="1">
      <alignment horizontal="center"/>
      <protection/>
    </xf>
    <xf numFmtId="0" fontId="3" fillId="0" borderId="17" xfId="53" applyFont="1" applyBorder="1" applyAlignment="1">
      <alignment horizontal="left"/>
      <protection/>
    </xf>
    <xf numFmtId="1" fontId="3" fillId="0" borderId="17" xfId="53" applyNumberFormat="1" applyFont="1" applyBorder="1" applyAlignment="1">
      <alignment horizontal="center"/>
      <protection/>
    </xf>
    <xf numFmtId="0" fontId="3" fillId="0" borderId="17" xfId="53" applyFont="1" applyBorder="1" applyAlignment="1">
      <alignment horizontal="left" shrinkToFit="1"/>
      <protection/>
    </xf>
    <xf numFmtId="1" fontId="3" fillId="0" borderId="17" xfId="46" applyNumberFormat="1" applyFont="1" applyBorder="1" applyAlignment="1">
      <alignment horizontal="center"/>
      <protection/>
    </xf>
    <xf numFmtId="0" fontId="3" fillId="0" borderId="17" xfId="46" applyFont="1" applyBorder="1" applyAlignment="1">
      <alignment horizontal="left" shrinkToFit="1"/>
      <protection/>
    </xf>
    <xf numFmtId="0" fontId="3" fillId="0" borderId="17" xfId="52" applyFont="1" applyBorder="1" applyAlignment="1">
      <alignment horizontal="left"/>
      <protection/>
    </xf>
    <xf numFmtId="1" fontId="3" fillId="0" borderId="17" xfId="52" applyNumberFormat="1" applyFont="1" applyBorder="1" applyAlignment="1">
      <alignment horizontal="center"/>
      <protection/>
    </xf>
    <xf numFmtId="0" fontId="3" fillId="0" borderId="17" xfId="52" applyFont="1" applyBorder="1" applyAlignment="1">
      <alignment horizontal="left" shrinkToFit="1"/>
      <protection/>
    </xf>
    <xf numFmtId="0" fontId="5" fillId="0" borderId="17" xfId="46" applyFont="1" applyBorder="1" applyAlignment="1">
      <alignment horizontal="center"/>
      <protection/>
    </xf>
    <xf numFmtId="0" fontId="5" fillId="0" borderId="17" xfId="46" applyFont="1" applyBorder="1" applyAlignment="1">
      <alignment horizontal="left"/>
      <protection/>
    </xf>
    <xf numFmtId="1" fontId="5" fillId="0" borderId="17" xfId="46" applyNumberFormat="1" applyFont="1" applyBorder="1" applyAlignment="1">
      <alignment horizontal="center"/>
      <protection/>
    </xf>
    <xf numFmtId="0" fontId="5" fillId="0" borderId="17" xfId="46" applyFont="1" applyBorder="1" applyAlignment="1">
      <alignment horizontal="left" shrinkToFit="1"/>
      <protection/>
    </xf>
    <xf numFmtId="0" fontId="0" fillId="0" borderId="0" xfId="46" applyFont="1" applyAlignment="1">
      <alignment horizontal="center"/>
      <protection/>
    </xf>
    <xf numFmtId="0" fontId="0" fillId="0" borderId="0" xfId="46" applyFont="1">
      <alignment/>
      <protection/>
    </xf>
    <xf numFmtId="2" fontId="0" fillId="0" borderId="0" xfId="46" applyNumberFormat="1" applyFont="1">
      <alignment/>
      <protection/>
    </xf>
    <xf numFmtId="3" fontId="0" fillId="0" borderId="0" xfId="46" applyNumberFormat="1" applyFont="1">
      <alignment/>
      <protection/>
    </xf>
    <xf numFmtId="0" fontId="3" fillId="0" borderId="0" xfId="46" applyFont="1" applyAlignment="1">
      <alignment horizontal="center"/>
      <protection/>
    </xf>
    <xf numFmtId="0" fontId="4" fillId="0" borderId="0" xfId="46" applyFont="1" applyAlignment="1">
      <alignment/>
      <protection/>
    </xf>
    <xf numFmtId="0" fontId="3" fillId="0" borderId="0" xfId="46" applyFont="1">
      <alignment/>
      <protection/>
    </xf>
    <xf numFmtId="2" fontId="3" fillId="0" borderId="0" xfId="46" applyNumberFormat="1" applyFont="1">
      <alignment/>
      <protection/>
    </xf>
    <xf numFmtId="14" fontId="3" fillId="0" borderId="0" xfId="46" applyNumberFormat="1" applyFont="1">
      <alignment/>
      <protection/>
    </xf>
    <xf numFmtId="14" fontId="4" fillId="0" borderId="0" xfId="46" applyNumberFormat="1" applyFont="1" applyAlignment="1">
      <alignment/>
      <protection/>
    </xf>
    <xf numFmtId="0" fontId="4" fillId="0" borderId="0" xfId="46" applyFont="1" applyAlignment="1">
      <alignment horizontal="right"/>
      <protection/>
    </xf>
    <xf numFmtId="164" fontId="3" fillId="0" borderId="20" xfId="46" applyNumberFormat="1" applyFont="1" applyBorder="1" applyAlignment="1">
      <alignment horizontal="center"/>
      <protection/>
    </xf>
    <xf numFmtId="0" fontId="8" fillId="0" borderId="19" xfId="46" applyFont="1" applyBorder="1" applyAlignment="1">
      <alignment horizontal="center"/>
      <protection/>
    </xf>
    <xf numFmtId="0" fontId="6" fillId="0" borderId="17" xfId="46" applyFont="1" applyBorder="1" applyAlignment="1">
      <alignment horizontal="left" shrinkToFit="1"/>
      <protection/>
    </xf>
    <xf numFmtId="0" fontId="6" fillId="0" borderId="17" xfId="46" applyFont="1" applyBorder="1" applyAlignment="1">
      <alignment horizontal="right" shrinkToFit="1"/>
      <protection/>
    </xf>
    <xf numFmtId="2" fontId="0" fillId="0" borderId="18" xfId="46" applyNumberFormat="1" applyFont="1" applyBorder="1" applyAlignment="1">
      <alignment horizontal="center"/>
      <protection/>
    </xf>
    <xf numFmtId="1" fontId="6" fillId="0" borderId="18" xfId="46" applyNumberFormat="1" applyFont="1" applyBorder="1" applyAlignment="1" quotePrefix="1">
      <alignment horizontal="left"/>
      <protection/>
    </xf>
    <xf numFmtId="0" fontId="2" fillId="0" borderId="0" xfId="46" applyFont="1" applyBorder="1" applyAlignment="1">
      <alignment horizontal="center"/>
      <protection/>
    </xf>
    <xf numFmtId="0" fontId="6" fillId="0" borderId="0" xfId="46" applyFont="1" applyBorder="1" applyAlignment="1">
      <alignment horizontal="right" shrinkToFit="1"/>
      <protection/>
    </xf>
    <xf numFmtId="2" fontId="0" fillId="0" borderId="0" xfId="46" applyNumberFormat="1" applyFont="1" applyBorder="1" applyAlignment="1">
      <alignment horizontal="center"/>
      <protection/>
    </xf>
    <xf numFmtId="1" fontId="6" fillId="0" borderId="0" xfId="46" applyNumberFormat="1" applyFont="1" applyBorder="1" applyAlignment="1" quotePrefix="1">
      <alignment horizontal="left"/>
      <protection/>
    </xf>
    <xf numFmtId="0" fontId="0" fillId="0" borderId="0" xfId="46" applyFont="1" applyBorder="1" applyAlignment="1">
      <alignment horizontal="center"/>
      <protection/>
    </xf>
    <xf numFmtId="0" fontId="3" fillId="0" borderId="17" xfId="53" applyFont="1" applyBorder="1" applyAlignment="1">
      <alignment horizontal="center"/>
      <protection/>
    </xf>
    <xf numFmtId="0" fontId="3" fillId="0" borderId="17" xfId="53" applyFont="1" applyBorder="1" applyAlignment="1">
      <alignment horizontal="left"/>
      <protection/>
    </xf>
    <xf numFmtId="1" fontId="3" fillId="0" borderId="17" xfId="53" applyNumberFormat="1" applyFont="1" applyBorder="1" applyAlignment="1">
      <alignment horizontal="center"/>
      <protection/>
    </xf>
    <xf numFmtId="0" fontId="3" fillId="0" borderId="17" xfId="53" applyFont="1" applyBorder="1" applyAlignment="1">
      <alignment horizontal="left" shrinkToFit="1"/>
      <protection/>
    </xf>
    <xf numFmtId="0" fontId="0" fillId="0" borderId="19" xfId="46" applyFont="1" applyBorder="1" applyAlignment="1">
      <alignment horizontal="center"/>
      <protection/>
    </xf>
    <xf numFmtId="0" fontId="3" fillId="0" borderId="17" xfId="53" applyFont="1" applyFill="1" applyBorder="1" applyAlignment="1">
      <alignment shrinkToFit="1"/>
      <protection/>
    </xf>
    <xf numFmtId="1" fontId="3" fillId="0" borderId="17" xfId="53" applyNumberFormat="1" applyFont="1" applyFill="1" applyBorder="1" applyAlignment="1">
      <alignment horizontal="center"/>
      <protection/>
    </xf>
    <xf numFmtId="0" fontId="3" fillId="0" borderId="17" xfId="53" applyFont="1" applyFill="1" applyBorder="1" applyAlignment="1">
      <alignment horizontal="left"/>
      <protection/>
    </xf>
    <xf numFmtId="0" fontId="3" fillId="0" borderId="17" xfId="52" applyFont="1" applyFill="1" applyBorder="1" applyAlignment="1">
      <alignment shrinkToFit="1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shrinkToFit="1"/>
    </xf>
    <xf numFmtId="1" fontId="3" fillId="0" borderId="13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left" shrinkToFit="1"/>
    </xf>
    <xf numFmtId="0" fontId="3" fillId="0" borderId="13" xfId="52" applyFont="1" applyBorder="1" applyAlignment="1">
      <alignment horizontal="left"/>
      <protection/>
    </xf>
    <xf numFmtId="1" fontId="3" fillId="0" borderId="13" xfId="52" applyNumberFormat="1" applyFont="1" applyBorder="1" applyAlignment="1">
      <alignment horizontal="center"/>
      <protection/>
    </xf>
    <xf numFmtId="0" fontId="3" fillId="0" borderId="13" xfId="52" applyFont="1" applyBorder="1" applyAlignment="1">
      <alignment horizontal="left" shrinkToFit="1"/>
      <protection/>
    </xf>
    <xf numFmtId="0" fontId="4" fillId="0" borderId="19" xfId="46" applyFont="1" applyBorder="1" applyAlignment="1">
      <alignment horizontal="center"/>
      <protection/>
    </xf>
    <xf numFmtId="0" fontId="3" fillId="0" borderId="13" xfId="0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3" xfId="53" applyFont="1" applyBorder="1" applyAlignment="1">
      <alignment horizontal="center"/>
      <protection/>
    </xf>
    <xf numFmtId="0" fontId="3" fillId="0" borderId="13" xfId="53" applyFont="1" applyBorder="1" applyAlignment="1">
      <alignment horizontal="left"/>
      <protection/>
    </xf>
    <xf numFmtId="1" fontId="3" fillId="0" borderId="13" xfId="53" applyNumberFormat="1" applyFont="1" applyBorder="1" applyAlignment="1">
      <alignment horizontal="center"/>
      <protection/>
    </xf>
    <xf numFmtId="0" fontId="3" fillId="0" borderId="13" xfId="53" applyFont="1" applyBorder="1" applyAlignment="1">
      <alignment horizontal="left" shrinkToFit="1"/>
      <protection/>
    </xf>
    <xf numFmtId="1" fontId="3" fillId="0" borderId="13" xfId="0" applyNumberFormat="1" applyFont="1" applyBorder="1" applyAlignment="1">
      <alignment horizontal="center"/>
    </xf>
    <xf numFmtId="0" fontId="3" fillId="0" borderId="13" xfId="53" applyFont="1" applyBorder="1" applyAlignment="1">
      <alignment/>
      <protection/>
    </xf>
    <xf numFmtId="0" fontId="3" fillId="0" borderId="13" xfId="52" applyFont="1" applyBorder="1" applyAlignment="1">
      <alignment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shrinkToFit="1"/>
    </xf>
    <xf numFmtId="1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1" fontId="44" fillId="0" borderId="14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0" fillId="0" borderId="13" xfId="0" applyFont="1" applyBorder="1" applyAlignment="1">
      <alignment horizontal="right" shrinkToFit="1"/>
    </xf>
    <xf numFmtId="2" fontId="0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 quotePrefix="1">
      <alignment horizontal="left"/>
    </xf>
    <xf numFmtId="2" fontId="0" fillId="0" borderId="14" xfId="0" applyNumberFormat="1" applyFont="1" applyBorder="1" applyAlignment="1">
      <alignment horizontal="center"/>
    </xf>
    <xf numFmtId="0" fontId="3" fillId="0" borderId="24" xfId="52" applyFont="1" applyBorder="1" applyAlignment="1">
      <alignment horizontal="center"/>
      <protection/>
    </xf>
    <xf numFmtId="0" fontId="3" fillId="0" borderId="24" xfId="0" applyFont="1" applyBorder="1" applyAlignment="1">
      <alignment horizontal="center"/>
    </xf>
    <xf numFmtId="0" fontId="3" fillId="0" borderId="24" xfId="52" applyFont="1" applyBorder="1" applyAlignment="1">
      <alignment horizontal="center"/>
      <protection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23" xfId="46" applyNumberFormat="1" applyFont="1" applyBorder="1" applyAlignment="1">
      <alignment horizontal="center"/>
      <protection/>
    </xf>
    <xf numFmtId="0" fontId="3" fillId="0" borderId="21" xfId="46" applyFont="1" applyBorder="1" applyAlignment="1">
      <alignment horizontal="center"/>
      <protection/>
    </xf>
    <xf numFmtId="0" fontId="3" fillId="0" borderId="22" xfId="46" applyFont="1" applyBorder="1" applyAlignment="1">
      <alignment horizontal="center"/>
      <protection/>
    </xf>
    <xf numFmtId="0" fontId="4" fillId="0" borderId="23" xfId="46" applyFont="1" applyBorder="1" applyAlignment="1">
      <alignment horizontal="center"/>
      <protection/>
    </xf>
    <xf numFmtId="0" fontId="4" fillId="0" borderId="22" xfId="46" applyFont="1" applyBorder="1" applyAlignment="1">
      <alignment horizontal="center"/>
      <protection/>
    </xf>
    <xf numFmtId="0" fontId="5" fillId="0" borderId="17" xfId="46" applyFont="1" applyBorder="1" applyAlignment="1">
      <alignment horizontal="center"/>
      <protection/>
    </xf>
    <xf numFmtId="0" fontId="5" fillId="0" borderId="17" xfId="46" applyFont="1" applyBorder="1" applyAlignment="1">
      <alignment horizontal="left"/>
      <protection/>
    </xf>
    <xf numFmtId="1" fontId="5" fillId="0" borderId="17" xfId="46" applyNumberFormat="1" applyFont="1" applyBorder="1" applyAlignment="1">
      <alignment horizontal="center"/>
      <protection/>
    </xf>
    <xf numFmtId="0" fontId="6" fillId="0" borderId="17" xfId="46" applyFont="1" applyBorder="1" applyAlignment="1">
      <alignment horizontal="left" shrinkToFit="1"/>
      <protection/>
    </xf>
    <xf numFmtId="1" fontId="5" fillId="0" borderId="18" xfId="46" applyNumberFormat="1" applyFont="1" applyBorder="1" applyAlignment="1">
      <alignment horizontal="center"/>
      <protection/>
    </xf>
    <xf numFmtId="0" fontId="3" fillId="0" borderId="17" xfId="46" applyFont="1" applyBorder="1" applyAlignment="1">
      <alignment horizontal="center"/>
      <protection/>
    </xf>
    <xf numFmtId="0" fontId="3" fillId="0" borderId="17" xfId="46" applyFont="1" applyFill="1" applyBorder="1" applyAlignment="1">
      <alignment shrinkToFit="1"/>
      <protection/>
    </xf>
    <xf numFmtId="1" fontId="3" fillId="0" borderId="17" xfId="46" applyNumberFormat="1" applyFont="1" applyFill="1" applyBorder="1" applyAlignment="1">
      <alignment horizontal="center"/>
      <protection/>
    </xf>
    <xf numFmtId="0" fontId="3" fillId="0" borderId="17" xfId="46" applyFont="1" applyBorder="1" applyAlignment="1">
      <alignment horizontal="left"/>
      <protection/>
    </xf>
    <xf numFmtId="1" fontId="3" fillId="0" borderId="17" xfId="46" applyNumberFormat="1" applyFont="1" applyBorder="1" applyAlignment="1">
      <alignment horizontal="center"/>
      <protection/>
    </xf>
    <xf numFmtId="0" fontId="3" fillId="0" borderId="17" xfId="46" applyFont="1" applyBorder="1" applyAlignment="1">
      <alignment horizontal="left" shrinkToFit="1"/>
      <protection/>
    </xf>
    <xf numFmtId="0" fontId="3" fillId="0" borderId="17" xfId="46" applyFont="1" applyFill="1" applyBorder="1" applyAlignment="1">
      <alignment horizontal="left"/>
      <protection/>
    </xf>
    <xf numFmtId="0" fontId="8" fillId="0" borderId="17" xfId="46" applyFont="1" applyBorder="1" applyAlignment="1">
      <alignment horizontal="left"/>
      <protection/>
    </xf>
    <xf numFmtId="14" fontId="4" fillId="0" borderId="0" xfId="0" applyNumberFormat="1" applyFont="1" applyAlignment="1">
      <alignment horizontal="right"/>
    </xf>
    <xf numFmtId="2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3" xfId="0" applyFont="1" applyBorder="1" applyAlignment="1">
      <alignment horizontal="left"/>
    </xf>
    <xf numFmtId="1" fontId="44" fillId="0" borderId="13" xfId="0" applyNumberFormat="1" applyFont="1" applyBorder="1" applyAlignment="1">
      <alignment horizontal="center"/>
    </xf>
    <xf numFmtId="0" fontId="45" fillId="0" borderId="13" xfId="0" applyFont="1" applyBorder="1" applyAlignment="1">
      <alignment horizontal="left" shrinkToFit="1"/>
    </xf>
    <xf numFmtId="2" fontId="3" fillId="0" borderId="16" xfId="0" applyNumberFormat="1" applyFont="1" applyBorder="1" applyAlignment="1">
      <alignment horizontal="center"/>
    </xf>
    <xf numFmtId="1" fontId="44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shrinkToFit="1"/>
    </xf>
    <xf numFmtId="0" fontId="3" fillId="0" borderId="13" xfId="0" applyFont="1" applyBorder="1" applyAlignment="1">
      <alignment shrinkToFit="1"/>
    </xf>
    <xf numFmtId="0" fontId="3" fillId="0" borderId="13" xfId="0" applyFont="1" applyBorder="1" applyAlignment="1">
      <alignment horizontal="left"/>
    </xf>
    <xf numFmtId="0" fontId="3" fillId="0" borderId="0" xfId="46" applyFont="1" applyBorder="1" applyAlignment="1">
      <alignment horizontal="center"/>
      <protection/>
    </xf>
    <xf numFmtId="0" fontId="3" fillId="0" borderId="0" xfId="46" applyFont="1" applyFill="1" applyBorder="1" applyAlignment="1">
      <alignment shrinkToFit="1"/>
      <protection/>
    </xf>
    <xf numFmtId="1" fontId="3" fillId="0" borderId="0" xfId="46" applyNumberFormat="1" applyFont="1" applyFill="1" applyBorder="1" applyAlignment="1">
      <alignment horizontal="center"/>
      <protection/>
    </xf>
    <xf numFmtId="2" fontId="3" fillId="0" borderId="0" xfId="46" applyNumberFormat="1" applyFont="1" applyBorder="1" applyAlignment="1">
      <alignment horizontal="center"/>
      <protection/>
    </xf>
    <xf numFmtId="1" fontId="5" fillId="0" borderId="0" xfId="46" applyNumberFormat="1" applyFont="1" applyBorder="1" applyAlignment="1">
      <alignment horizontal="center"/>
      <protection/>
    </xf>
    <xf numFmtId="1" fontId="3" fillId="0" borderId="0" xfId="46" applyNumberFormat="1" applyFont="1" applyBorder="1" applyAlignment="1">
      <alignment horizontal="center"/>
      <protection/>
    </xf>
    <xf numFmtId="1" fontId="5" fillId="0" borderId="0" xfId="46" applyNumberFormat="1" applyFont="1" applyBorder="1" applyAlignment="1">
      <alignment horizontal="right"/>
      <protection/>
    </xf>
    <xf numFmtId="3" fontId="4" fillId="0" borderId="0" xfId="46" applyNumberFormat="1" applyFont="1" applyBorder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  <xf numFmtId="2" fontId="3" fillId="0" borderId="21" xfId="46" applyNumberFormat="1" applyFont="1" applyBorder="1" applyAlignment="1">
      <alignment horizontal="center"/>
      <protection/>
    </xf>
    <xf numFmtId="3" fontId="46" fillId="0" borderId="20" xfId="46" applyNumberFormat="1" applyFont="1" applyBorder="1" applyAlignment="1">
      <alignment horizontal="center"/>
      <protection/>
    </xf>
    <xf numFmtId="0" fontId="0" fillId="0" borderId="17" xfId="46" applyFont="1" applyFill="1" applyBorder="1" applyAlignment="1">
      <alignment horizontal="left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shrinkToFit="1"/>
    </xf>
    <xf numFmtId="1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" fontId="4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" fontId="44" fillId="0" borderId="14" xfId="0" applyNumberFormat="1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 shrinkToFit="1"/>
    </xf>
    <xf numFmtId="2" fontId="0" fillId="0" borderId="16" xfId="0" applyNumberFormat="1" applyFont="1" applyBorder="1" applyAlignment="1">
      <alignment horizontal="center"/>
    </xf>
    <xf numFmtId="1" fontId="45" fillId="0" borderId="14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46" fillId="0" borderId="0" xfId="46" applyNumberFormat="1" applyFont="1" applyBorder="1" applyAlignment="1">
      <alignment horizontal="center"/>
      <protection/>
    </xf>
    <xf numFmtId="0" fontId="10" fillId="0" borderId="15" xfId="0" applyFont="1" applyBorder="1" applyAlignment="1">
      <alignment horizontal="center"/>
    </xf>
    <xf numFmtId="164" fontId="3" fillId="0" borderId="0" xfId="46" applyNumberFormat="1" applyFont="1">
      <alignment/>
      <protection/>
    </xf>
    <xf numFmtId="1" fontId="0" fillId="0" borderId="0" xfId="46" applyNumberFormat="1">
      <alignment/>
      <protection/>
    </xf>
    <xf numFmtId="164" fontId="0" fillId="0" borderId="0" xfId="46" applyNumberFormat="1">
      <alignment/>
      <protection/>
    </xf>
    <xf numFmtId="0" fontId="3" fillId="0" borderId="17" xfId="46" applyFont="1" applyFill="1" applyBorder="1" applyAlignment="1">
      <alignment horizontal="left" shrinkToFit="1"/>
      <protection/>
    </xf>
    <xf numFmtId="1" fontId="44" fillId="0" borderId="0" xfId="0" applyNumberFormat="1" applyFont="1" applyBorder="1" applyAlignment="1">
      <alignment horizontal="right"/>
    </xf>
    <xf numFmtId="0" fontId="2" fillId="0" borderId="0" xfId="46" applyFont="1" applyBorder="1" applyAlignment="1">
      <alignment/>
      <protection/>
    </xf>
    <xf numFmtId="2" fontId="3" fillId="0" borderId="25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46" applyFont="1" applyBorder="1" applyAlignment="1">
      <alignment horizontal="center"/>
      <protection/>
    </xf>
    <xf numFmtId="0" fontId="4" fillId="0" borderId="29" xfId="46" applyFont="1" applyBorder="1" applyAlignment="1">
      <alignment horizont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" fontId="3" fillId="0" borderId="13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/>
    </xf>
    <xf numFmtId="0" fontId="3" fillId="0" borderId="17" xfId="46" applyFont="1" applyBorder="1" applyAlignment="1">
      <alignment horizontal="center" vertical="center"/>
      <protection/>
    </xf>
    <xf numFmtId="0" fontId="3" fillId="0" borderId="17" xfId="46" applyFont="1" applyBorder="1" applyAlignment="1">
      <alignment vertical="center"/>
      <protection/>
    </xf>
    <xf numFmtId="1" fontId="3" fillId="0" borderId="17" xfId="46" applyNumberFormat="1" applyFont="1" applyBorder="1" applyAlignment="1">
      <alignment horizontal="center" vertical="center"/>
      <protection/>
    </xf>
    <xf numFmtId="0" fontId="3" fillId="0" borderId="30" xfId="46" applyFont="1" applyBorder="1" applyAlignment="1">
      <alignment horizontal="center"/>
      <protection/>
    </xf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0" borderId="30" xfId="46" applyFont="1" applyBorder="1" applyAlignment="1">
      <alignment horizontal="center"/>
      <protection/>
    </xf>
    <xf numFmtId="0" fontId="3" fillId="0" borderId="29" xfId="46" applyFont="1" applyBorder="1" applyAlignment="1">
      <alignment horizontal="center"/>
      <protection/>
    </xf>
    <xf numFmtId="0" fontId="4" fillId="0" borderId="29" xfId="46" applyFont="1" applyBorder="1" applyAlignment="1">
      <alignment horizontal="center"/>
      <protection/>
    </xf>
    <xf numFmtId="0" fontId="3" fillId="0" borderId="17" xfId="46" applyFont="1" applyBorder="1" applyAlignment="1">
      <alignment horizontal="center" vertical="center"/>
      <protection/>
    </xf>
    <xf numFmtId="0" fontId="3" fillId="0" borderId="17" xfId="46" applyFont="1" applyBorder="1" applyAlignment="1">
      <alignment vertical="center"/>
      <protection/>
    </xf>
    <xf numFmtId="0" fontId="7" fillId="0" borderId="29" xfId="46" applyFont="1" applyBorder="1" applyAlignment="1">
      <alignment horizontal="center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4"/>
  <sheetViews>
    <sheetView tabSelected="1" zoomScalePageLayoutView="0" workbookViewId="0" topLeftCell="A1">
      <selection activeCell="A1" sqref="A1:I1"/>
    </sheetView>
  </sheetViews>
  <sheetFormatPr defaultColWidth="12" defaultRowHeight="12.75"/>
  <cols>
    <col min="1" max="1" width="5.16015625" style="7" customWidth="1"/>
    <col min="2" max="2" width="13.5" style="0" customWidth="1"/>
    <col min="3" max="3" width="13.33203125" style="0" customWidth="1"/>
    <col min="4" max="4" width="6.5" style="0" customWidth="1"/>
    <col min="5" max="5" width="20.33203125" style="0" customWidth="1"/>
    <col min="6" max="6" width="7.33203125" style="8" customWidth="1"/>
    <col min="7" max="7" width="5.83203125" style="0" customWidth="1"/>
    <col min="8" max="8" width="2.83203125" style="0" customWidth="1"/>
    <col min="9" max="9" width="7.33203125" style="8" customWidth="1"/>
    <col min="10" max="10" width="5.83203125" style="0" customWidth="1"/>
    <col min="11" max="11" width="2.83203125" style="0" customWidth="1"/>
    <col min="12" max="12" width="10.83203125" style="8" customWidth="1"/>
    <col min="13" max="13" width="5.83203125" style="0" customWidth="1"/>
    <col min="14" max="14" width="1.83203125" style="0" customWidth="1"/>
    <col min="15" max="15" width="7.33203125" style="8" customWidth="1"/>
    <col min="16" max="16" width="5.83203125" style="0" customWidth="1"/>
    <col min="17" max="17" width="1.83203125" style="0" customWidth="1"/>
    <col min="18" max="18" width="7.33203125" style="9" customWidth="1"/>
    <col min="19" max="19" width="5.83203125" style="0" customWidth="1"/>
    <col min="20" max="20" width="1.83203125" style="0" customWidth="1"/>
    <col min="21" max="21" width="8" style="0" customWidth="1"/>
    <col min="22" max="22" width="5.83203125" style="0" customWidth="1"/>
    <col min="23" max="24" width="1.83203125" style="0" customWidth="1"/>
    <col min="25" max="32" width="6.83203125" style="0" customWidth="1"/>
  </cols>
  <sheetData>
    <row r="1" spans="1:22" ht="16.5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1"/>
      <c r="K1" s="1"/>
      <c r="L1" s="2"/>
      <c r="M1" s="3"/>
      <c r="N1" s="1"/>
      <c r="O1" s="4"/>
      <c r="P1" s="4"/>
      <c r="Q1" s="4"/>
      <c r="R1" s="1"/>
      <c r="S1" s="1"/>
      <c r="T1" s="1"/>
      <c r="U1" s="1"/>
      <c r="V1" s="1"/>
    </row>
    <row r="2" spans="1:22" ht="12" customHeight="1">
      <c r="A2" s="82"/>
      <c r="B2" s="137"/>
      <c r="C2" s="137"/>
      <c r="D2" s="137"/>
      <c r="E2" s="137"/>
      <c r="F2" s="137"/>
      <c r="G2" s="137"/>
      <c r="H2" s="137"/>
      <c r="I2" s="137"/>
      <c r="J2" s="137"/>
      <c r="K2" s="83"/>
      <c r="L2" s="84"/>
      <c r="M2" s="85"/>
      <c r="N2" s="83"/>
      <c r="O2" s="86"/>
      <c r="P2" s="86"/>
      <c r="Q2" s="86"/>
      <c r="R2" s="87"/>
      <c r="S2" s="83"/>
      <c r="T2" s="83"/>
      <c r="U2" s="83"/>
      <c r="V2" s="87"/>
    </row>
    <row r="3" spans="1:22" ht="15.75">
      <c r="A3" s="82"/>
      <c r="B3" s="88" t="s">
        <v>51</v>
      </c>
      <c r="C3" s="83"/>
      <c r="D3" s="83"/>
      <c r="E3" s="83"/>
      <c r="F3" s="84"/>
      <c r="G3" s="83"/>
      <c r="H3" s="83"/>
      <c r="I3" s="84"/>
      <c r="J3" s="83"/>
      <c r="K3" s="83"/>
      <c r="L3" s="84"/>
      <c r="M3" s="85"/>
      <c r="N3" s="83"/>
      <c r="O3" s="86"/>
      <c r="P3" s="86"/>
      <c r="Q3" s="86"/>
      <c r="R3" s="87" t="s">
        <v>49</v>
      </c>
      <c r="S3" s="87"/>
      <c r="T3" s="83"/>
      <c r="U3" s="83"/>
      <c r="V3" s="87" t="s">
        <v>50</v>
      </c>
    </row>
    <row r="4" spans="1:22" ht="12" customHeight="1">
      <c r="A4" s="89"/>
      <c r="B4" s="90"/>
      <c r="C4" s="90"/>
      <c r="D4" s="90"/>
      <c r="E4" s="90"/>
      <c r="F4" s="91"/>
      <c r="G4" s="90"/>
      <c r="H4" s="90"/>
      <c r="I4" s="91"/>
      <c r="J4" s="90"/>
      <c r="K4" s="90"/>
      <c r="L4" s="91"/>
      <c r="M4" s="90"/>
      <c r="N4" s="90"/>
      <c r="O4" s="91"/>
      <c r="P4" s="90"/>
      <c r="Q4" s="90"/>
      <c r="R4" s="91"/>
      <c r="S4" s="90"/>
      <c r="T4" s="90"/>
      <c r="U4" s="90"/>
      <c r="V4" s="90"/>
    </row>
    <row r="5" spans="1:22" ht="15.75">
      <c r="A5" s="301" t="s">
        <v>4</v>
      </c>
      <c r="B5" s="302" t="s">
        <v>5</v>
      </c>
      <c r="C5" s="302" t="s">
        <v>6</v>
      </c>
      <c r="D5" s="301" t="s">
        <v>7</v>
      </c>
      <c r="E5" s="302" t="s">
        <v>8</v>
      </c>
      <c r="F5" s="298" t="s">
        <v>52</v>
      </c>
      <c r="G5" s="298"/>
      <c r="H5" s="298"/>
      <c r="I5" s="298" t="s">
        <v>53</v>
      </c>
      <c r="J5" s="298"/>
      <c r="K5" s="298"/>
      <c r="L5" s="299" t="s">
        <v>54</v>
      </c>
      <c r="M5" s="299"/>
      <c r="N5" s="299"/>
      <c r="O5" s="299" t="s">
        <v>11</v>
      </c>
      <c r="P5" s="299"/>
      <c r="Q5" s="299"/>
      <c r="R5" s="299" t="s">
        <v>55</v>
      </c>
      <c r="S5" s="299"/>
      <c r="T5" s="299"/>
      <c r="U5" s="303" t="s">
        <v>56</v>
      </c>
      <c r="V5" s="303"/>
    </row>
    <row r="6" spans="1:22" ht="15.75">
      <c r="A6" s="301"/>
      <c r="B6" s="302"/>
      <c r="C6" s="302"/>
      <c r="D6" s="301"/>
      <c r="E6" s="302"/>
      <c r="F6" s="92" t="s">
        <v>15</v>
      </c>
      <c r="G6" s="93" t="s">
        <v>16</v>
      </c>
      <c r="H6" s="94"/>
      <c r="I6" s="92" t="s">
        <v>15</v>
      </c>
      <c r="J6" s="93" t="s">
        <v>16</v>
      </c>
      <c r="K6" s="94"/>
      <c r="L6" s="95" t="s">
        <v>57</v>
      </c>
      <c r="M6" s="93" t="s">
        <v>16</v>
      </c>
      <c r="N6" s="94"/>
      <c r="O6" s="95" t="s">
        <v>17</v>
      </c>
      <c r="P6" s="93" t="s">
        <v>16</v>
      </c>
      <c r="Q6" s="94"/>
      <c r="R6" s="95" t="s">
        <v>17</v>
      </c>
      <c r="S6" s="93" t="s">
        <v>16</v>
      </c>
      <c r="T6" s="94"/>
      <c r="U6" s="96" t="s">
        <v>16</v>
      </c>
      <c r="V6" s="97" t="s">
        <v>18</v>
      </c>
    </row>
    <row r="7" spans="1:22" ht="15" customHeight="1">
      <c r="A7" s="98"/>
      <c r="B7" s="99"/>
      <c r="C7" s="99"/>
      <c r="D7" s="100"/>
      <c r="E7" s="99"/>
      <c r="F7" s="101"/>
      <c r="G7" s="102" t="str">
        <f aca="true" t="shared" si="0" ref="G7:G13">IF(F7&gt;0,ROUNDDOWN(((100/F7)-4.0062)/0.00656,0)," ")</f>
        <v> </v>
      </c>
      <c r="H7" s="103"/>
      <c r="I7" s="101"/>
      <c r="J7" s="102" t="str">
        <f aca="true" t="shared" si="1" ref="J7:J13">IF(I7&gt;0,ROUNDDOWN(((80/I7)-2.01)/0.0078,0)," ")</f>
        <v> </v>
      </c>
      <c r="K7" s="103"/>
      <c r="L7" s="104"/>
      <c r="M7" s="102" t="str">
        <f>IF(L7&gt;0,ROUNDDOWN((SQRT(L7)-0.8807)/0.00068,0)," ")</f>
        <v> </v>
      </c>
      <c r="N7" s="103"/>
      <c r="O7" s="104"/>
      <c r="P7" s="102" t="str">
        <f aca="true" t="shared" si="2" ref="P7:P13">IF(O7&gt;0,ROUNDDOWN((SQRT(O7)-1.0935)/0.00208,0)," ")</f>
        <v> </v>
      </c>
      <c r="Q7" s="103"/>
      <c r="R7" s="104"/>
      <c r="S7" s="102" t="str">
        <f aca="true" t="shared" si="3" ref="S7:S13">IF(R7&gt;0,ROUNDDOWN((SQRT(R7)-0.422)/0.01012,0)," ")</f>
        <v> </v>
      </c>
      <c r="T7" s="103"/>
      <c r="U7" s="105"/>
      <c r="V7" s="106"/>
    </row>
    <row r="8" spans="1:22" ht="15" customHeight="1">
      <c r="A8" s="107">
        <v>479</v>
      </c>
      <c r="B8" s="108" t="s">
        <v>58</v>
      </c>
      <c r="C8" s="108" t="s">
        <v>59</v>
      </c>
      <c r="D8" s="109">
        <v>1998</v>
      </c>
      <c r="E8" s="110" t="s">
        <v>60</v>
      </c>
      <c r="F8" s="101">
        <v>14.28</v>
      </c>
      <c r="G8" s="102">
        <f t="shared" si="0"/>
        <v>456</v>
      </c>
      <c r="H8" s="54">
        <v>1</v>
      </c>
      <c r="I8" s="101">
        <v>14.23</v>
      </c>
      <c r="J8" s="102">
        <f t="shared" si="1"/>
        <v>463</v>
      </c>
      <c r="K8" s="54">
        <v>1</v>
      </c>
      <c r="L8" s="104" t="s">
        <v>61</v>
      </c>
      <c r="M8" s="102">
        <v>0</v>
      </c>
      <c r="N8" s="103"/>
      <c r="O8" s="104">
        <v>3.85</v>
      </c>
      <c r="P8" s="102">
        <f t="shared" si="2"/>
        <v>417</v>
      </c>
      <c r="Q8" s="103"/>
      <c r="R8" s="104">
        <v>11.55</v>
      </c>
      <c r="S8" s="102">
        <f t="shared" si="3"/>
        <v>294</v>
      </c>
      <c r="T8" s="103"/>
      <c r="U8" s="105">
        <f>SUM(G8,J8,M8,P8,S8)</f>
        <v>1630</v>
      </c>
      <c r="V8" s="106">
        <v>1</v>
      </c>
    </row>
    <row r="9" spans="1:22" ht="15" customHeight="1">
      <c r="A9" s="107">
        <v>478</v>
      </c>
      <c r="B9" s="108" t="s">
        <v>62</v>
      </c>
      <c r="C9" s="108" t="s">
        <v>26</v>
      </c>
      <c r="D9" s="109">
        <v>1998</v>
      </c>
      <c r="E9" s="110" t="s">
        <v>60</v>
      </c>
      <c r="F9" s="101">
        <v>15.54</v>
      </c>
      <c r="G9" s="102">
        <f t="shared" si="0"/>
        <v>370</v>
      </c>
      <c r="H9" s="54">
        <v>1</v>
      </c>
      <c r="I9" s="101">
        <v>17.68</v>
      </c>
      <c r="J9" s="102">
        <f t="shared" si="1"/>
        <v>322</v>
      </c>
      <c r="K9" s="54">
        <v>1</v>
      </c>
      <c r="L9" s="104" t="s">
        <v>61</v>
      </c>
      <c r="M9" s="102">
        <v>0</v>
      </c>
      <c r="N9" s="103"/>
      <c r="O9" s="104">
        <v>3.69</v>
      </c>
      <c r="P9" s="102">
        <f t="shared" si="2"/>
        <v>397</v>
      </c>
      <c r="Q9" s="103"/>
      <c r="R9" s="104">
        <v>17.88</v>
      </c>
      <c r="S9" s="102">
        <f t="shared" si="3"/>
        <v>376</v>
      </c>
      <c r="T9" s="103"/>
      <c r="U9" s="105">
        <f>SUM(G9,J9,M9,P9,S9)</f>
        <v>1465</v>
      </c>
      <c r="V9" s="106">
        <v>2</v>
      </c>
    </row>
    <row r="10" spans="1:22" ht="15" customHeight="1">
      <c r="A10" s="98"/>
      <c r="B10" s="99"/>
      <c r="C10" s="99"/>
      <c r="D10" s="111"/>
      <c r="E10" s="112"/>
      <c r="F10" s="101"/>
      <c r="G10" s="102" t="str">
        <f t="shared" si="0"/>
        <v> </v>
      </c>
      <c r="H10" s="54"/>
      <c r="I10" s="101"/>
      <c r="J10" s="102" t="str">
        <f t="shared" si="1"/>
        <v> </v>
      </c>
      <c r="K10" s="54"/>
      <c r="L10" s="104"/>
      <c r="M10" s="102" t="str">
        <f>IF(L10&gt;0,ROUNDDOWN((SQRT(L10)-0.8807)/0.00068,0)," ")</f>
        <v> </v>
      </c>
      <c r="N10" s="103"/>
      <c r="O10" s="104"/>
      <c r="P10" s="102" t="str">
        <f t="shared" si="2"/>
        <v> </v>
      </c>
      <c r="Q10" s="103"/>
      <c r="R10" s="104"/>
      <c r="S10" s="102" t="str">
        <f t="shared" si="3"/>
        <v> </v>
      </c>
      <c r="T10" s="103"/>
      <c r="U10" s="105"/>
      <c r="V10" s="106"/>
    </row>
    <row r="11" spans="1:22" ht="15" customHeight="1">
      <c r="A11" s="73">
        <v>341</v>
      </c>
      <c r="B11" s="113" t="s">
        <v>63</v>
      </c>
      <c r="C11" s="113" t="s">
        <v>64</v>
      </c>
      <c r="D11" s="114">
        <v>1997</v>
      </c>
      <c r="E11" s="115" t="s">
        <v>39</v>
      </c>
      <c r="F11" s="101">
        <v>13.8</v>
      </c>
      <c r="G11" s="102">
        <f t="shared" si="0"/>
        <v>493</v>
      </c>
      <c r="H11" s="54">
        <v>2</v>
      </c>
      <c r="I11" s="101">
        <v>13.16</v>
      </c>
      <c r="J11" s="102">
        <f t="shared" si="1"/>
        <v>521</v>
      </c>
      <c r="K11" s="54">
        <v>2</v>
      </c>
      <c r="L11" s="104">
        <v>1.36</v>
      </c>
      <c r="M11" s="102">
        <f>IF(L11&gt;0,ROUNDDOWN((SQRT(L11)-0.8807)/0.00068,0)," ")</f>
        <v>419</v>
      </c>
      <c r="N11" s="103"/>
      <c r="O11" s="104">
        <v>4.97</v>
      </c>
      <c r="P11" s="102">
        <f t="shared" si="2"/>
        <v>546</v>
      </c>
      <c r="Q11" s="103"/>
      <c r="R11" s="104">
        <v>24.84</v>
      </c>
      <c r="S11" s="102">
        <f t="shared" si="3"/>
        <v>450</v>
      </c>
      <c r="T11" s="103"/>
      <c r="U11" s="105">
        <f>SUM(G11,J11,M11,P11,S11)</f>
        <v>2429</v>
      </c>
      <c r="V11" s="106">
        <v>1</v>
      </c>
    </row>
    <row r="12" spans="1:22" ht="15" customHeight="1">
      <c r="A12" s="73">
        <v>303</v>
      </c>
      <c r="B12" s="113" t="s">
        <v>35</v>
      </c>
      <c r="C12" s="113" t="s">
        <v>65</v>
      </c>
      <c r="D12" s="114">
        <v>1997</v>
      </c>
      <c r="E12" s="115" t="s">
        <v>66</v>
      </c>
      <c r="F12" s="101">
        <v>13.79</v>
      </c>
      <c r="G12" s="102">
        <f t="shared" si="0"/>
        <v>494</v>
      </c>
      <c r="H12" s="54">
        <v>2</v>
      </c>
      <c r="I12" s="101">
        <v>14.44</v>
      </c>
      <c r="J12" s="102">
        <f t="shared" si="1"/>
        <v>452</v>
      </c>
      <c r="K12" s="54">
        <v>2</v>
      </c>
      <c r="L12" s="104">
        <v>1.4</v>
      </c>
      <c r="M12" s="102">
        <f>IF(L12&gt;0,ROUNDDOWN((SQRT(L12)-0.8807)/0.00068,0)," ")</f>
        <v>444</v>
      </c>
      <c r="N12" s="103"/>
      <c r="O12" s="104">
        <v>4.65</v>
      </c>
      <c r="P12" s="102">
        <f t="shared" si="2"/>
        <v>511</v>
      </c>
      <c r="Q12" s="103"/>
      <c r="R12" s="104">
        <v>23.17</v>
      </c>
      <c r="S12" s="102">
        <f t="shared" si="3"/>
        <v>433</v>
      </c>
      <c r="T12" s="103"/>
      <c r="U12" s="105">
        <f>SUM(G12,J12,M12,P12,S12)</f>
        <v>2334</v>
      </c>
      <c r="V12" s="106">
        <v>2</v>
      </c>
    </row>
    <row r="13" spans="1:22" ht="15" customHeight="1">
      <c r="A13" s="116"/>
      <c r="B13" s="117"/>
      <c r="C13" s="117"/>
      <c r="D13" s="118"/>
      <c r="E13" s="119"/>
      <c r="F13" s="101"/>
      <c r="G13" s="102" t="str">
        <f t="shared" si="0"/>
        <v> </v>
      </c>
      <c r="H13" s="54"/>
      <c r="I13" s="101"/>
      <c r="J13" s="102" t="str">
        <f t="shared" si="1"/>
        <v> </v>
      </c>
      <c r="K13" s="54"/>
      <c r="L13" s="104"/>
      <c r="M13" s="102" t="str">
        <f>IF(L13&gt;0,ROUNDDOWN((SQRT(L13)-0.8807)/0.00068,0)," ")</f>
        <v> </v>
      </c>
      <c r="N13" s="103"/>
      <c r="O13" s="104"/>
      <c r="P13" s="102" t="str">
        <f t="shared" si="2"/>
        <v> </v>
      </c>
      <c r="Q13" s="103"/>
      <c r="R13" s="104"/>
      <c r="S13" s="102" t="str">
        <f t="shared" si="3"/>
        <v> </v>
      </c>
      <c r="T13" s="103"/>
      <c r="U13" s="105"/>
      <c r="V13" s="106"/>
    </row>
    <row r="14" spans="1:22" ht="12" customHeight="1">
      <c r="A14" s="120"/>
      <c r="B14" s="121"/>
      <c r="C14" s="121"/>
      <c r="D14" s="121"/>
      <c r="E14" s="121"/>
      <c r="F14" s="122"/>
      <c r="G14" s="121"/>
      <c r="H14" s="121"/>
      <c r="I14" s="122"/>
      <c r="J14" s="121"/>
      <c r="K14" s="121"/>
      <c r="L14" s="122"/>
      <c r="M14" s="121"/>
      <c r="N14" s="121"/>
      <c r="O14" s="122"/>
      <c r="P14" s="121"/>
      <c r="Q14" s="121"/>
      <c r="R14" s="122"/>
      <c r="S14" s="121"/>
      <c r="T14" s="121"/>
      <c r="U14" s="123"/>
      <c r="V14" s="123"/>
    </row>
    <row r="15" spans="1:22" ht="15.75">
      <c r="A15" s="124"/>
      <c r="B15" s="125" t="s">
        <v>67</v>
      </c>
      <c r="C15" s="126"/>
      <c r="D15" s="126"/>
      <c r="E15" s="126"/>
      <c r="F15" s="127"/>
      <c r="G15" s="126"/>
      <c r="H15" s="126"/>
      <c r="I15" s="127"/>
      <c r="J15" s="126"/>
      <c r="K15" s="126"/>
      <c r="L15" s="127"/>
      <c r="M15" s="128"/>
      <c r="N15" s="126"/>
      <c r="O15" s="129"/>
      <c r="P15" s="129"/>
      <c r="Q15" s="129"/>
      <c r="R15" s="126"/>
      <c r="S15" s="130"/>
      <c r="T15" s="126"/>
      <c r="U15" s="126"/>
      <c r="V15" s="121"/>
    </row>
    <row r="16" spans="1:22" ht="12" customHeight="1">
      <c r="A16" s="120"/>
      <c r="B16" s="121"/>
      <c r="C16" s="121"/>
      <c r="D16" s="121"/>
      <c r="E16" s="121"/>
      <c r="F16" s="122"/>
      <c r="G16" s="121"/>
      <c r="H16" s="121"/>
      <c r="I16" s="122"/>
      <c r="J16" s="121"/>
      <c r="K16" s="121"/>
      <c r="L16" s="122"/>
      <c r="M16" s="121"/>
      <c r="N16" s="121"/>
      <c r="O16" s="122"/>
      <c r="P16" s="121"/>
      <c r="Q16" s="121"/>
      <c r="R16" s="122"/>
      <c r="S16" s="121"/>
      <c r="T16" s="121"/>
      <c r="U16" s="121"/>
      <c r="V16" s="121"/>
    </row>
    <row r="17" spans="1:22" ht="15.75">
      <c r="A17" s="301" t="s">
        <v>4</v>
      </c>
      <c r="B17" s="302" t="s">
        <v>5</v>
      </c>
      <c r="C17" s="302" t="s">
        <v>6</v>
      </c>
      <c r="D17" s="301" t="s">
        <v>7</v>
      </c>
      <c r="E17" s="302" t="s">
        <v>8</v>
      </c>
      <c r="F17" s="298" t="s">
        <v>52</v>
      </c>
      <c r="G17" s="298"/>
      <c r="H17" s="298"/>
      <c r="I17" s="298" t="s">
        <v>53</v>
      </c>
      <c r="J17" s="298"/>
      <c r="K17" s="298"/>
      <c r="L17" s="298" t="s">
        <v>13</v>
      </c>
      <c r="M17" s="298"/>
      <c r="N17" s="298"/>
      <c r="O17" s="299" t="s">
        <v>11</v>
      </c>
      <c r="P17" s="299"/>
      <c r="Q17" s="299"/>
      <c r="R17" s="299" t="s">
        <v>68</v>
      </c>
      <c r="S17" s="299"/>
      <c r="T17" s="299"/>
      <c r="U17" s="300" t="s">
        <v>69</v>
      </c>
      <c r="V17" s="300"/>
    </row>
    <row r="18" spans="1:22" ht="15.75">
      <c r="A18" s="301"/>
      <c r="B18" s="302"/>
      <c r="C18" s="302"/>
      <c r="D18" s="301"/>
      <c r="E18" s="302"/>
      <c r="F18" s="92" t="s">
        <v>15</v>
      </c>
      <c r="G18" s="93" t="s">
        <v>16</v>
      </c>
      <c r="H18" s="94"/>
      <c r="I18" s="92" t="s">
        <v>15</v>
      </c>
      <c r="J18" s="93" t="s">
        <v>16</v>
      </c>
      <c r="K18" s="94"/>
      <c r="L18" s="92" t="s">
        <v>15</v>
      </c>
      <c r="M18" s="93" t="s">
        <v>16</v>
      </c>
      <c r="N18" s="94"/>
      <c r="O18" s="95" t="s">
        <v>17</v>
      </c>
      <c r="P18" s="93" t="s">
        <v>16</v>
      </c>
      <c r="Q18" s="94"/>
      <c r="R18" s="95" t="s">
        <v>17</v>
      </c>
      <c r="S18" s="93" t="s">
        <v>16</v>
      </c>
      <c r="T18" s="94"/>
      <c r="U18" s="96" t="s">
        <v>16</v>
      </c>
      <c r="V18" s="97" t="s">
        <v>18</v>
      </c>
    </row>
    <row r="19" spans="1:22" ht="15" customHeight="1">
      <c r="A19" s="98"/>
      <c r="B19" s="112"/>
      <c r="C19" s="112"/>
      <c r="D19" s="111"/>
      <c r="E19" s="112"/>
      <c r="F19" s="101"/>
      <c r="G19" s="102" t="str">
        <f>IF(F19&gt;0,ROUNDDOWN(((100/F19)-4.0062)/0.00656,0)," ")</f>
        <v> </v>
      </c>
      <c r="H19" s="54"/>
      <c r="I19" s="101"/>
      <c r="J19" s="102" t="str">
        <f>IF(I19&gt;0,ROUNDDOWN(((80/I19)-2.01)/0.0078,0)," ")</f>
        <v> </v>
      </c>
      <c r="K19" s="54"/>
      <c r="L19" s="104"/>
      <c r="M19" s="102" t="str">
        <f>IF(L19&gt;0,ROUNDDOWN(((2000/(L19*86400))-1.8)/0.0054,0)," ")</f>
        <v> </v>
      </c>
      <c r="N19" s="103"/>
      <c r="O19" s="104"/>
      <c r="P19" s="102" t="str">
        <f>IF(O19&gt;0,ROUNDDOWN((SQRT(O19)-1.0935)/0.00208,0)," ")</f>
        <v> </v>
      </c>
      <c r="Q19" s="103"/>
      <c r="R19" s="104"/>
      <c r="S19" s="102" t="str">
        <f>IF(R19&gt;0,ROUNDDOWN((SQRT(R19)-1.4149)/0.01039,0)," ")</f>
        <v> </v>
      </c>
      <c r="T19" s="103"/>
      <c r="U19" s="105"/>
      <c r="V19" s="106"/>
    </row>
    <row r="20" spans="1:22" ht="15" customHeight="1">
      <c r="A20" s="73">
        <v>348</v>
      </c>
      <c r="B20" s="74" t="s">
        <v>70</v>
      </c>
      <c r="C20" s="74" t="s">
        <v>71</v>
      </c>
      <c r="D20" s="75">
        <v>1998</v>
      </c>
      <c r="E20" s="115" t="s">
        <v>39</v>
      </c>
      <c r="F20" s="101">
        <v>15.73</v>
      </c>
      <c r="G20" s="102">
        <f>IF(F20&gt;0,ROUNDDOWN(((100/F20)-4.0062)/0.00656,0)," ")</f>
        <v>358</v>
      </c>
      <c r="H20" s="54">
        <v>1</v>
      </c>
      <c r="I20" s="101">
        <v>19.1</v>
      </c>
      <c r="J20" s="102">
        <f>IF(I20&gt;0,ROUNDDOWN(((80/I20)-2.01)/0.0078,0)," ")</f>
        <v>279</v>
      </c>
      <c r="K20" s="54">
        <v>1</v>
      </c>
      <c r="L20" s="131">
        <v>0.006904745370370371</v>
      </c>
      <c r="M20" s="102">
        <f>IF(L20&gt;0,ROUNDDOWN(((2000/(L20*86400))-1.8)/0.0054,0)," ")</f>
        <v>287</v>
      </c>
      <c r="N20" s="103"/>
      <c r="O20" s="104">
        <v>3.72</v>
      </c>
      <c r="P20" s="102">
        <f>IF(O20&gt;0,ROUNDDOWN((SQRT(O20)-1.0935)/0.00208,0)," ")</f>
        <v>401</v>
      </c>
      <c r="Q20" s="103"/>
      <c r="R20" s="104">
        <v>25</v>
      </c>
      <c r="S20" s="102">
        <f>IF(R20&gt;0,ROUNDDOWN((SQRT(R20)-1.4149)/0.01039,0)," ")</f>
        <v>345</v>
      </c>
      <c r="T20" s="103"/>
      <c r="U20" s="105">
        <f>SUM(G20,J20,M20,P20,S20)</f>
        <v>1670</v>
      </c>
      <c r="V20" s="106">
        <v>1</v>
      </c>
    </row>
    <row r="21" spans="1:22" ht="15" customHeight="1">
      <c r="A21" s="116"/>
      <c r="B21" s="117"/>
      <c r="C21" s="117"/>
      <c r="D21" s="118"/>
      <c r="E21" s="119"/>
      <c r="F21" s="101"/>
      <c r="G21" s="102" t="str">
        <f>IF(F21&gt;0,ROUNDDOWN(((100/F21)-4.0062)/0.00656,0)," ")</f>
        <v> </v>
      </c>
      <c r="H21" s="54"/>
      <c r="I21" s="101"/>
      <c r="J21" s="102" t="str">
        <f>IF(I21&gt;0,ROUNDDOWN(((80/I21)-2.01)/0.0078,0)," ")</f>
        <v> </v>
      </c>
      <c r="K21" s="54"/>
      <c r="L21" s="104"/>
      <c r="M21" s="102" t="str">
        <f>IF(L21&gt;0,ROUNDDOWN(((2000/(L21*86400))-1.8)/0.0054,0)," ")</f>
        <v> </v>
      </c>
      <c r="N21" s="103"/>
      <c r="O21" s="104"/>
      <c r="P21" s="102" t="str">
        <f>IF(O21&gt;0,ROUNDDOWN((SQRT(O21)-1.0935)/0.00208,0)," ")</f>
        <v> </v>
      </c>
      <c r="Q21" s="103"/>
      <c r="R21" s="104"/>
      <c r="S21" s="102" t="str">
        <f>IF(R21&gt;0,ROUNDDOWN((SQRT(R21)-1.4149)/0.01039,0)," ")</f>
        <v> </v>
      </c>
      <c r="T21" s="103"/>
      <c r="U21" s="105"/>
      <c r="V21" s="106"/>
    </row>
    <row r="22" spans="1:22" ht="12" customHeight="1">
      <c r="A22" s="120"/>
      <c r="B22" s="121"/>
      <c r="C22" s="121"/>
      <c r="D22" s="121"/>
      <c r="E22" s="121"/>
      <c r="F22" s="122"/>
      <c r="G22" s="121"/>
      <c r="H22" s="121"/>
      <c r="I22" s="122"/>
      <c r="J22" s="121"/>
      <c r="K22" s="121"/>
      <c r="L22" s="122"/>
      <c r="M22" s="121"/>
      <c r="N22" s="121"/>
      <c r="O22" s="122"/>
      <c r="P22" s="121"/>
      <c r="Q22" s="121"/>
      <c r="R22" s="122"/>
      <c r="S22" s="121"/>
      <c r="T22" s="121"/>
      <c r="U22" s="121"/>
      <c r="V22" s="121"/>
    </row>
    <row r="23" spans="1:22" ht="15.75">
      <c r="A23" s="124"/>
      <c r="B23" s="125" t="s">
        <v>72</v>
      </c>
      <c r="C23" s="126"/>
      <c r="D23" s="126"/>
      <c r="E23" s="126"/>
      <c r="F23" s="127"/>
      <c r="G23" s="126"/>
      <c r="H23" s="126"/>
      <c r="I23" s="127"/>
      <c r="J23" s="126"/>
      <c r="K23" s="126"/>
      <c r="L23" s="127"/>
      <c r="M23" s="128"/>
      <c r="N23" s="126"/>
      <c r="O23" s="129"/>
      <c r="P23" s="129"/>
      <c r="Q23" s="129"/>
      <c r="R23" s="126"/>
      <c r="S23" s="130"/>
      <c r="T23" s="126"/>
      <c r="U23" s="126"/>
      <c r="V23" s="121"/>
    </row>
    <row r="24" spans="1:22" ht="12" customHeight="1">
      <c r="A24" s="120"/>
      <c r="B24" s="121"/>
      <c r="C24" s="121"/>
      <c r="D24" s="121"/>
      <c r="E24" s="121"/>
      <c r="F24" s="122"/>
      <c r="G24" s="121"/>
      <c r="H24" s="121"/>
      <c r="I24" s="122"/>
      <c r="J24" s="121"/>
      <c r="K24" s="121"/>
      <c r="L24" s="122"/>
      <c r="M24" s="121"/>
      <c r="N24" s="121"/>
      <c r="O24" s="122"/>
      <c r="P24" s="121"/>
      <c r="Q24" s="121"/>
      <c r="R24" s="122"/>
      <c r="S24" s="121"/>
      <c r="T24" s="121"/>
      <c r="U24" s="121"/>
      <c r="V24" s="121"/>
    </row>
    <row r="25" spans="1:22" ht="15.75">
      <c r="A25" s="301" t="s">
        <v>4</v>
      </c>
      <c r="B25" s="302" t="s">
        <v>5</v>
      </c>
      <c r="C25" s="302" t="s">
        <v>6</v>
      </c>
      <c r="D25" s="301" t="s">
        <v>7</v>
      </c>
      <c r="E25" s="302" t="s">
        <v>8</v>
      </c>
      <c r="F25" s="298" t="s">
        <v>52</v>
      </c>
      <c r="G25" s="298"/>
      <c r="H25" s="298"/>
      <c r="I25" s="298" t="s">
        <v>53</v>
      </c>
      <c r="J25" s="298"/>
      <c r="K25" s="298"/>
      <c r="L25" s="299" t="s">
        <v>73</v>
      </c>
      <c r="M25" s="299"/>
      <c r="N25" s="299"/>
      <c r="O25" s="299" t="s">
        <v>11</v>
      </c>
      <c r="P25" s="299"/>
      <c r="Q25" s="299"/>
      <c r="R25" s="299" t="s">
        <v>74</v>
      </c>
      <c r="S25" s="299"/>
      <c r="T25" s="299"/>
      <c r="U25" s="300" t="s">
        <v>75</v>
      </c>
      <c r="V25" s="300"/>
    </row>
    <row r="26" spans="1:22" ht="15.75">
      <c r="A26" s="301"/>
      <c r="B26" s="302"/>
      <c r="C26" s="302"/>
      <c r="D26" s="301"/>
      <c r="E26" s="302"/>
      <c r="F26" s="92" t="s">
        <v>15</v>
      </c>
      <c r="G26" s="93" t="s">
        <v>16</v>
      </c>
      <c r="H26" s="94"/>
      <c r="I26" s="92" t="s">
        <v>15</v>
      </c>
      <c r="J26" s="93" t="s">
        <v>16</v>
      </c>
      <c r="K26" s="94"/>
      <c r="L26" s="95" t="s">
        <v>17</v>
      </c>
      <c r="M26" s="93" t="s">
        <v>16</v>
      </c>
      <c r="N26" s="94"/>
      <c r="O26" s="95" t="s">
        <v>17</v>
      </c>
      <c r="P26" s="93" t="s">
        <v>16</v>
      </c>
      <c r="Q26" s="94"/>
      <c r="R26" s="95" t="s">
        <v>17</v>
      </c>
      <c r="S26" s="93" t="s">
        <v>16</v>
      </c>
      <c r="T26" s="94"/>
      <c r="U26" s="96" t="s">
        <v>16</v>
      </c>
      <c r="V26" s="97" t="s">
        <v>18</v>
      </c>
    </row>
    <row r="27" spans="1:22" ht="15" customHeight="1">
      <c r="A27" s="98"/>
      <c r="B27" s="119"/>
      <c r="C27" s="119"/>
      <c r="D27" s="118"/>
      <c r="E27" s="119"/>
      <c r="F27" s="101"/>
      <c r="G27" s="102" t="str">
        <f aca="true" t="shared" si="4" ref="G27:G32">IF(F27&gt;0,ROUNDDOWN(((100/F27)-4.0062)/0.00656,0)," ")</f>
        <v> </v>
      </c>
      <c r="H27" s="132"/>
      <c r="I27" s="101"/>
      <c r="J27" s="102" t="str">
        <f>IF(I27&gt;0,ROUNDDOWN(((80/I27)-2.01)/0.0078,0)," ")</f>
        <v> </v>
      </c>
      <c r="K27" s="54"/>
      <c r="L27" s="104"/>
      <c r="M27" s="102" t="str">
        <f aca="true" t="shared" si="5" ref="M27:M32">IF(L27&gt;0,ROUNDDOWN((SQRT(L27)-1.0515)/0.0089,0)," ")</f>
        <v> </v>
      </c>
      <c r="N27" s="103"/>
      <c r="O27" s="104"/>
      <c r="P27" s="102" t="str">
        <f aca="true" t="shared" si="6" ref="P27:P32">IF(O27&gt;0,ROUNDDOWN((SQRT(O27)-1.0935)/0.00208,0)," ")</f>
        <v> </v>
      </c>
      <c r="Q27" s="103"/>
      <c r="R27" s="104"/>
      <c r="S27" s="102" t="str">
        <f aca="true" t="shared" si="7" ref="S27:S32">IF(R27&gt;0,ROUNDDOWN((SQRT(R27)-1.279)/0.00396,0)," ")</f>
        <v> </v>
      </c>
      <c r="T27" s="103"/>
      <c r="U27" s="105"/>
      <c r="V27" s="106"/>
    </row>
    <row r="28" spans="1:22" ht="15" customHeight="1">
      <c r="A28" s="73">
        <v>368</v>
      </c>
      <c r="B28" s="113" t="s">
        <v>76</v>
      </c>
      <c r="C28" s="113" t="s">
        <v>77</v>
      </c>
      <c r="D28" s="114">
        <v>1998</v>
      </c>
      <c r="E28" s="115" t="s">
        <v>39</v>
      </c>
      <c r="F28" s="101">
        <v>14.89</v>
      </c>
      <c r="G28" s="102">
        <f t="shared" si="4"/>
        <v>413</v>
      </c>
      <c r="H28" s="132">
        <v>1</v>
      </c>
      <c r="I28" s="101">
        <v>17.71</v>
      </c>
      <c r="J28" s="102">
        <f>IF(I28&gt;0,ROUNDDOWN(((80/I28)-2.01)/0.0078,0)," ")</f>
        <v>321</v>
      </c>
      <c r="K28" s="54">
        <v>1</v>
      </c>
      <c r="L28" s="104">
        <v>18.9</v>
      </c>
      <c r="M28" s="102">
        <f t="shared" si="5"/>
        <v>370</v>
      </c>
      <c r="N28" s="103"/>
      <c r="O28" s="104">
        <v>3.72</v>
      </c>
      <c r="P28" s="102">
        <f t="shared" si="6"/>
        <v>401</v>
      </c>
      <c r="Q28" s="103"/>
      <c r="R28" s="104">
        <v>8.56</v>
      </c>
      <c r="S28" s="102">
        <f t="shared" si="7"/>
        <v>415</v>
      </c>
      <c r="T28" s="103"/>
      <c r="U28" s="105">
        <f>SUM(G28,J28,M28,P28,S28)</f>
        <v>1920</v>
      </c>
      <c r="V28" s="106">
        <v>1</v>
      </c>
    </row>
    <row r="29" spans="1:22" ht="15" customHeight="1">
      <c r="A29" s="73">
        <v>354</v>
      </c>
      <c r="B29" s="113" t="s">
        <v>78</v>
      </c>
      <c r="C29" s="113" t="s">
        <v>79</v>
      </c>
      <c r="D29" s="75">
        <v>1998</v>
      </c>
      <c r="E29" s="115" t="s">
        <v>39</v>
      </c>
      <c r="F29" s="101">
        <v>16.07</v>
      </c>
      <c r="G29" s="102">
        <f t="shared" si="4"/>
        <v>337</v>
      </c>
      <c r="H29" s="132">
        <v>1</v>
      </c>
      <c r="I29" s="101" t="s">
        <v>80</v>
      </c>
      <c r="J29" s="102"/>
      <c r="K29" s="54"/>
      <c r="L29" s="104">
        <v>23.78</v>
      </c>
      <c r="M29" s="102">
        <f t="shared" si="5"/>
        <v>429</v>
      </c>
      <c r="N29" s="103"/>
      <c r="O29" s="104">
        <v>3.78</v>
      </c>
      <c r="P29" s="102">
        <f t="shared" si="6"/>
        <v>409</v>
      </c>
      <c r="Q29" s="103"/>
      <c r="R29" s="104">
        <v>9.72</v>
      </c>
      <c r="S29" s="102">
        <f t="shared" si="7"/>
        <v>464</v>
      </c>
      <c r="T29" s="103"/>
      <c r="U29" s="105">
        <f>SUM(G29,J29,M29,P29,S29)</f>
        <v>1639</v>
      </c>
      <c r="V29" s="106">
        <v>2</v>
      </c>
    </row>
    <row r="30" spans="1:22" ht="15" customHeight="1">
      <c r="A30" s="116"/>
      <c r="B30" s="117"/>
      <c r="C30" s="117"/>
      <c r="D30" s="118"/>
      <c r="E30" s="133"/>
      <c r="F30" s="101"/>
      <c r="G30" s="102" t="str">
        <f t="shared" si="4"/>
        <v> </v>
      </c>
      <c r="H30" s="132"/>
      <c r="I30" s="101"/>
      <c r="J30" s="102" t="str">
        <f>IF(I30&gt;0,ROUNDDOWN(((80/I30)-2.01)/0.0078,0)," ")</f>
        <v> </v>
      </c>
      <c r="K30" s="54"/>
      <c r="L30" s="104"/>
      <c r="M30" s="102" t="str">
        <f t="shared" si="5"/>
        <v> </v>
      </c>
      <c r="N30" s="103"/>
      <c r="O30" s="104"/>
      <c r="P30" s="102" t="str">
        <f t="shared" si="6"/>
        <v> </v>
      </c>
      <c r="Q30" s="103"/>
      <c r="R30" s="104"/>
      <c r="S30" s="102" t="str">
        <f t="shared" si="7"/>
        <v> </v>
      </c>
      <c r="T30" s="103"/>
      <c r="U30" s="105"/>
      <c r="V30" s="106"/>
    </row>
    <row r="31" spans="1:22" ht="15" customHeight="1">
      <c r="A31" s="73">
        <v>413</v>
      </c>
      <c r="B31" s="74" t="s">
        <v>81</v>
      </c>
      <c r="C31" s="74" t="s">
        <v>82</v>
      </c>
      <c r="D31" s="75">
        <v>1997</v>
      </c>
      <c r="E31" s="74" t="s">
        <v>83</v>
      </c>
      <c r="F31" s="101">
        <v>15.16</v>
      </c>
      <c r="G31" s="102">
        <f t="shared" si="4"/>
        <v>394</v>
      </c>
      <c r="H31" s="132">
        <v>2</v>
      </c>
      <c r="I31" s="101">
        <v>16.51</v>
      </c>
      <c r="J31" s="102">
        <f>IF(I31&gt;0,ROUNDDOWN(((80/I31)-2.01)/0.0078,0)," ")</f>
        <v>363</v>
      </c>
      <c r="K31" s="54">
        <v>2</v>
      </c>
      <c r="L31" s="104">
        <v>25.65</v>
      </c>
      <c r="M31" s="102">
        <f t="shared" si="5"/>
        <v>450</v>
      </c>
      <c r="N31" s="103"/>
      <c r="O31" s="104">
        <v>3.84</v>
      </c>
      <c r="P31" s="102">
        <f t="shared" si="6"/>
        <v>416</v>
      </c>
      <c r="Q31" s="103"/>
      <c r="R31" s="104">
        <v>12.13</v>
      </c>
      <c r="S31" s="102">
        <f t="shared" si="7"/>
        <v>556</v>
      </c>
      <c r="T31" s="103"/>
      <c r="U31" s="105">
        <f>SUM(G31,J31,M31,P31,S31)</f>
        <v>2179</v>
      </c>
      <c r="V31" s="106">
        <v>1</v>
      </c>
    </row>
    <row r="32" spans="1:22" ht="15" customHeight="1">
      <c r="A32" s="116"/>
      <c r="B32" s="117"/>
      <c r="C32" s="117"/>
      <c r="D32" s="118"/>
      <c r="E32" s="133"/>
      <c r="F32" s="101"/>
      <c r="G32" s="102" t="str">
        <f t="shared" si="4"/>
        <v> </v>
      </c>
      <c r="H32" s="132"/>
      <c r="I32" s="101"/>
      <c r="J32" s="102" t="str">
        <f>IF(I32&gt;0,ROUNDDOWN(((80/I32)-2.01)/0.0078,0)," ")</f>
        <v> </v>
      </c>
      <c r="K32" s="54"/>
      <c r="L32" s="104"/>
      <c r="M32" s="102" t="str">
        <f t="shared" si="5"/>
        <v> </v>
      </c>
      <c r="N32" s="103"/>
      <c r="O32" s="104"/>
      <c r="P32" s="102" t="str">
        <f t="shared" si="6"/>
        <v> </v>
      </c>
      <c r="Q32" s="103"/>
      <c r="R32" s="104"/>
      <c r="S32" s="102" t="str">
        <f t="shared" si="7"/>
        <v> </v>
      </c>
      <c r="T32" s="103"/>
      <c r="U32" s="105"/>
      <c r="V32" s="106"/>
    </row>
    <row r="33" spans="1:22" ht="12.75">
      <c r="A33" s="120"/>
      <c r="B33" s="121"/>
      <c r="C33" s="121"/>
      <c r="D33" s="121"/>
      <c r="E33" s="121"/>
      <c r="F33" s="122"/>
      <c r="G33" s="121"/>
      <c r="H33" s="121"/>
      <c r="I33" s="122"/>
      <c r="J33" s="121"/>
      <c r="K33" s="121"/>
      <c r="L33" s="122"/>
      <c r="M33" s="121"/>
      <c r="N33" s="121"/>
      <c r="O33" s="122"/>
      <c r="P33" s="121"/>
      <c r="Q33" s="121"/>
      <c r="R33" s="122"/>
      <c r="S33" s="121"/>
      <c r="T33" s="121"/>
      <c r="U33" s="121"/>
      <c r="V33" s="121"/>
    </row>
    <row r="34" spans="1:22" ht="12.75" customHeight="1">
      <c r="A34" s="89"/>
      <c r="B34" s="90"/>
      <c r="C34" s="90"/>
      <c r="D34" s="90"/>
      <c r="E34" s="134" t="s">
        <v>40</v>
      </c>
      <c r="F34" s="135" t="s">
        <v>43</v>
      </c>
      <c r="G34" s="136" t="s">
        <v>84</v>
      </c>
      <c r="H34" s="54"/>
      <c r="I34" s="135" t="s">
        <v>43</v>
      </c>
      <c r="J34" s="136" t="s">
        <v>48</v>
      </c>
      <c r="K34" s="54"/>
      <c r="L34" s="91"/>
      <c r="M34" s="90"/>
      <c r="N34" s="90"/>
      <c r="O34" s="91"/>
      <c r="P34" s="90"/>
      <c r="Q34" s="90"/>
      <c r="R34" s="91"/>
      <c r="S34" s="90"/>
      <c r="T34" s="90"/>
      <c r="U34" s="90"/>
      <c r="V34" s="90"/>
    </row>
    <row r="35" spans="1:22" ht="12.75">
      <c r="A35" s="89"/>
      <c r="B35" s="90"/>
      <c r="C35" s="90"/>
      <c r="D35" s="90"/>
      <c r="E35" s="134"/>
      <c r="F35" s="135" t="s">
        <v>47</v>
      </c>
      <c r="G35" s="136" t="s">
        <v>85</v>
      </c>
      <c r="H35" s="54"/>
      <c r="I35" s="135" t="s">
        <v>47</v>
      </c>
      <c r="J35" s="136" t="s">
        <v>44</v>
      </c>
      <c r="K35" s="54"/>
      <c r="L35" s="91"/>
      <c r="M35" s="90"/>
      <c r="N35" s="90"/>
      <c r="O35" s="91"/>
      <c r="P35" s="90"/>
      <c r="Q35" s="90"/>
      <c r="R35" s="91"/>
      <c r="S35" s="90"/>
      <c r="T35" s="90"/>
      <c r="U35" s="90"/>
      <c r="V35" s="90"/>
    </row>
    <row r="36" spans="1:22" ht="12.75">
      <c r="A36" s="89"/>
      <c r="B36" s="90"/>
      <c r="C36" s="90"/>
      <c r="D36" s="90"/>
      <c r="E36" s="138"/>
      <c r="F36" s="139"/>
      <c r="G36" s="140"/>
      <c r="H36" s="141"/>
      <c r="I36" s="139"/>
      <c r="J36" s="140"/>
      <c r="K36" s="141"/>
      <c r="L36" s="91"/>
      <c r="M36" s="90"/>
      <c r="N36" s="90"/>
      <c r="O36" s="91"/>
      <c r="P36" s="90"/>
      <c r="Q36" s="90"/>
      <c r="R36" s="91"/>
      <c r="S36" s="90"/>
      <c r="T36" s="90"/>
      <c r="U36" s="90"/>
      <c r="V36" s="90"/>
    </row>
    <row r="37" spans="1:21" ht="16.5">
      <c r="A37" s="163"/>
      <c r="B37" s="6"/>
      <c r="C37" s="6"/>
      <c r="D37" s="6"/>
      <c r="E37" s="6"/>
      <c r="F37" s="6"/>
      <c r="G37" s="6"/>
      <c r="H37" s="6"/>
      <c r="I37" s="6"/>
      <c r="J37" s="6"/>
      <c r="K37" s="1"/>
      <c r="L37" s="4"/>
      <c r="M37" s="4"/>
      <c r="N37" s="4"/>
      <c r="O37" s="2"/>
      <c r="P37" s="3"/>
      <c r="Q37" s="1"/>
      <c r="S37" s="1"/>
      <c r="T37" s="1"/>
      <c r="U37" s="1"/>
    </row>
    <row r="38" spans="1:22" ht="15.75">
      <c r="A38" s="163"/>
      <c r="B38" s="164" t="s">
        <v>51</v>
      </c>
      <c r="C38" s="1"/>
      <c r="D38" s="1"/>
      <c r="E38" s="1"/>
      <c r="F38" s="2"/>
      <c r="G38" s="1"/>
      <c r="H38" s="1"/>
      <c r="I38" s="2"/>
      <c r="J38" s="1"/>
      <c r="K38" s="1"/>
      <c r="L38" s="4"/>
      <c r="M38" s="4"/>
      <c r="N38" s="4"/>
      <c r="O38" s="2"/>
      <c r="P38" s="3"/>
      <c r="Q38" s="1"/>
      <c r="R38" s="5" t="s">
        <v>119</v>
      </c>
      <c r="S38" s="5"/>
      <c r="T38" s="1"/>
      <c r="U38" s="1"/>
      <c r="V38" s="5" t="s">
        <v>50</v>
      </c>
    </row>
    <row r="39" ht="12.75">
      <c r="R39" s="8"/>
    </row>
    <row r="40" spans="1:22" ht="15.75">
      <c r="A40" s="291" t="s">
        <v>4</v>
      </c>
      <c r="B40" s="293" t="s">
        <v>5</v>
      </c>
      <c r="C40" s="293" t="s">
        <v>6</v>
      </c>
      <c r="D40" s="291" t="s">
        <v>7</v>
      </c>
      <c r="E40" s="293" t="s">
        <v>8</v>
      </c>
      <c r="F40" s="277" t="s">
        <v>52</v>
      </c>
      <c r="G40" s="277"/>
      <c r="H40" s="278"/>
      <c r="I40" s="277" t="s">
        <v>53</v>
      </c>
      <c r="J40" s="277"/>
      <c r="K40" s="278"/>
      <c r="L40" s="276" t="s">
        <v>11</v>
      </c>
      <c r="M40" s="277"/>
      <c r="N40" s="278"/>
      <c r="O40" s="276" t="s">
        <v>54</v>
      </c>
      <c r="P40" s="277"/>
      <c r="Q40" s="278"/>
      <c r="R40" s="276" t="s">
        <v>55</v>
      </c>
      <c r="S40" s="277"/>
      <c r="T40" s="278"/>
      <c r="U40" s="296" t="s">
        <v>56</v>
      </c>
      <c r="V40" s="297"/>
    </row>
    <row r="41" spans="1:22" ht="15.75">
      <c r="A41" s="292"/>
      <c r="B41" s="294"/>
      <c r="C41" s="294"/>
      <c r="D41" s="292"/>
      <c r="E41" s="294"/>
      <c r="F41" s="10" t="s">
        <v>15</v>
      </c>
      <c r="G41" s="11" t="s">
        <v>16</v>
      </c>
      <c r="H41" s="12"/>
      <c r="I41" s="10" t="s">
        <v>15</v>
      </c>
      <c r="J41" s="11" t="s">
        <v>16</v>
      </c>
      <c r="K41" s="12"/>
      <c r="L41" s="13" t="s">
        <v>17</v>
      </c>
      <c r="M41" s="11" t="s">
        <v>16</v>
      </c>
      <c r="N41" s="12"/>
      <c r="O41" s="13" t="s">
        <v>57</v>
      </c>
      <c r="P41" s="11" t="s">
        <v>16</v>
      </c>
      <c r="Q41" s="12"/>
      <c r="R41" s="13" t="s">
        <v>17</v>
      </c>
      <c r="S41" s="11" t="s">
        <v>16</v>
      </c>
      <c r="T41" s="12"/>
      <c r="U41" s="15" t="s">
        <v>16</v>
      </c>
      <c r="V41" s="16" t="s">
        <v>18</v>
      </c>
    </row>
    <row r="42" spans="1:22" ht="15" customHeight="1">
      <c r="A42" s="151"/>
      <c r="B42" s="160"/>
      <c r="C42" s="160"/>
      <c r="D42" s="161"/>
      <c r="E42" s="160"/>
      <c r="F42" s="21"/>
      <c r="G42" s="22" t="str">
        <f>IF(F42&gt;0,ROUNDDOWN(((100/F42)-4.341)/0.00676,0)," ")</f>
        <v> </v>
      </c>
      <c r="H42" s="23"/>
      <c r="I42" s="21"/>
      <c r="J42" s="22" t="str">
        <f>IF(I42&gt;0,ROUNDDOWN(((80/I42)-1.40833)/0.00943,0)," ")</f>
        <v> </v>
      </c>
      <c r="K42" s="23"/>
      <c r="L42" s="24"/>
      <c r="M42" s="22" t="str">
        <f>IF(L42&gt;0,ROUNDDOWN((SQRT(L42)-1.15028)/0.00219,0)," ")</f>
        <v> </v>
      </c>
      <c r="N42" s="25"/>
      <c r="O42" s="24"/>
      <c r="P42" s="22" t="str">
        <f>IF(O42&gt;0,ROUNDDOWN((SQRT(O42)-0.841)/0.0008,0)," ")</f>
        <v> </v>
      </c>
      <c r="Q42" s="25"/>
      <c r="R42" s="24"/>
      <c r="S42" s="22" t="str">
        <f>IF(R42&gt;0,ROUNDDOWN((SQRT(R42)-0.35)/0.01052,0)," ")</f>
        <v> </v>
      </c>
      <c r="T42" s="25"/>
      <c r="U42" s="28"/>
      <c r="V42" s="29"/>
    </row>
    <row r="43" spans="1:22" ht="15" customHeight="1">
      <c r="A43" s="165">
        <v>483</v>
      </c>
      <c r="B43" s="166" t="s">
        <v>120</v>
      </c>
      <c r="C43" s="166" t="s">
        <v>121</v>
      </c>
      <c r="D43" s="167">
        <v>1998</v>
      </c>
      <c r="E43" s="168" t="s">
        <v>60</v>
      </c>
      <c r="F43" s="21">
        <v>12.96</v>
      </c>
      <c r="G43" s="22">
        <f>IF(F43&gt;0,ROUNDDOWN(((100/F43)-4.341)/0.00676,0)," ")</f>
        <v>499</v>
      </c>
      <c r="H43" s="23">
        <v>1</v>
      </c>
      <c r="I43" s="21">
        <v>12.28</v>
      </c>
      <c r="J43" s="22">
        <f>IF(I43&gt;0,ROUNDDOWN(((80/I43)-1.40833)/0.00943,0)," ")</f>
        <v>541</v>
      </c>
      <c r="K43" s="23">
        <v>1</v>
      </c>
      <c r="L43" s="24">
        <v>4.98</v>
      </c>
      <c r="M43" s="22">
        <f>IF(L43&gt;0,ROUNDDOWN((SQRT(L43)-1.15028)/0.00219,0)," ")</f>
        <v>493</v>
      </c>
      <c r="N43" s="25"/>
      <c r="O43" s="24">
        <v>1.36</v>
      </c>
      <c r="P43" s="22">
        <f>IF(O43&gt;0,ROUNDDOWN((SQRT(O43)-0.841)/0.0008,0)," ")</f>
        <v>406</v>
      </c>
      <c r="Q43" s="25"/>
      <c r="R43" s="24">
        <v>21.59</v>
      </c>
      <c r="S43" s="22">
        <f>IF(R43&gt;0,ROUNDDOWN((SQRT(R43)-0.35)/0.01052,0)," ")</f>
        <v>408</v>
      </c>
      <c r="T43" s="25"/>
      <c r="U43" s="28">
        <f>SUM(G43,J43,P43,M43,S43)</f>
        <v>2347</v>
      </c>
      <c r="V43" s="29">
        <v>1</v>
      </c>
    </row>
    <row r="44" spans="1:22" ht="15" customHeight="1">
      <c r="A44" s="151">
        <v>223</v>
      </c>
      <c r="B44" s="160" t="s">
        <v>35</v>
      </c>
      <c r="C44" s="160" t="s">
        <v>122</v>
      </c>
      <c r="D44" s="169">
        <v>1998</v>
      </c>
      <c r="E44" s="155" t="s">
        <v>60</v>
      </c>
      <c r="F44" s="21">
        <v>13.17</v>
      </c>
      <c r="G44" s="22">
        <f>IF(F44&gt;0,ROUNDDOWN(((100/F44)-4.341)/0.00676,0)," ")</f>
        <v>481</v>
      </c>
      <c r="H44" s="23">
        <v>1</v>
      </c>
      <c r="I44" s="21">
        <v>14.24</v>
      </c>
      <c r="J44" s="22">
        <f>IF(I44&gt;0,ROUNDDOWN(((80/I44)-1.40833)/0.00943,0)," ")</f>
        <v>446</v>
      </c>
      <c r="K44" s="23">
        <v>1</v>
      </c>
      <c r="L44" s="24">
        <v>4.81</v>
      </c>
      <c r="M44" s="22">
        <f>IF(L44&gt;0,ROUNDDOWN((SQRT(L44)-1.15028)/0.00219,0)," ")</f>
        <v>476</v>
      </c>
      <c r="N44" s="25"/>
      <c r="O44" s="24">
        <v>1.32</v>
      </c>
      <c r="P44" s="22">
        <f>IF(O44&gt;0,ROUNDDOWN((SQRT(O44)-0.841)/0.0008,0)," ")</f>
        <v>384</v>
      </c>
      <c r="Q44" s="25"/>
      <c r="R44" s="24">
        <v>20.89</v>
      </c>
      <c r="S44" s="22">
        <f>IF(R44&gt;0,ROUNDDOWN((SQRT(R44)-0.35)/0.01052,0)," ")</f>
        <v>401</v>
      </c>
      <c r="T44" s="25"/>
      <c r="U44" s="28">
        <f>SUM(G44,J44,P44,M44,S44)</f>
        <v>2188</v>
      </c>
      <c r="V44" s="29">
        <v>2</v>
      </c>
    </row>
    <row r="45" spans="1:22" ht="15" customHeight="1">
      <c r="A45" s="165">
        <v>411</v>
      </c>
      <c r="B45" s="170" t="s">
        <v>123</v>
      </c>
      <c r="C45" s="170" t="s">
        <v>124</v>
      </c>
      <c r="D45" s="167">
        <v>1998</v>
      </c>
      <c r="E45" s="168" t="s">
        <v>125</v>
      </c>
      <c r="F45" s="21">
        <v>14.59</v>
      </c>
      <c r="G45" s="22">
        <f>IF(F45&gt;0,ROUNDDOWN(((100/F45)-4.341)/0.00676,0)," ")</f>
        <v>371</v>
      </c>
      <c r="H45" s="23">
        <v>1</v>
      </c>
      <c r="I45" s="21">
        <v>15.12</v>
      </c>
      <c r="J45" s="22">
        <f>IF(I45&gt;0,ROUNDDOWN(((80/I45)-1.40833)/0.00943,0)," ")</f>
        <v>411</v>
      </c>
      <c r="K45" s="23">
        <v>1</v>
      </c>
      <c r="L45" s="24">
        <v>2.47</v>
      </c>
      <c r="M45" s="22">
        <f>IF(L45&gt;0,ROUNDDOWN((SQRT(L45)-1.15028)/0.00219,0)," ")</f>
        <v>192</v>
      </c>
      <c r="N45" s="25"/>
      <c r="O45" s="24">
        <v>1.4</v>
      </c>
      <c r="P45" s="22">
        <f>IF(O45&gt;0,ROUNDDOWN((SQRT(O45)-0.841)/0.0008,0)," ")</f>
        <v>427</v>
      </c>
      <c r="Q45" s="25"/>
      <c r="R45" s="24">
        <v>33.41</v>
      </c>
      <c r="S45" s="22">
        <f>IF(R45&gt;0,ROUNDDOWN((SQRT(R45)-0.35)/0.01052,0)," ")</f>
        <v>516</v>
      </c>
      <c r="T45" s="25"/>
      <c r="U45" s="28">
        <f>SUM(G45,J45,P45,M45,S45)</f>
        <v>1917</v>
      </c>
      <c r="V45" s="29">
        <v>3</v>
      </c>
    </row>
    <row r="46" spans="1:22" ht="15" customHeight="1">
      <c r="A46" s="151"/>
      <c r="B46" s="160"/>
      <c r="C46" s="160"/>
      <c r="D46" s="169"/>
      <c r="E46" s="155"/>
      <c r="F46" s="21"/>
      <c r="G46" s="22" t="str">
        <f>IF(F46&gt;0,ROUNDDOWN(((100/F46)-4.341)/0.00676,0)," ")</f>
        <v> </v>
      </c>
      <c r="H46" s="23"/>
      <c r="I46" s="21"/>
      <c r="J46" s="22" t="str">
        <f>IF(I46&gt;0,ROUNDDOWN(((80/I46)-1.40833)/0.00943,0)," ")</f>
        <v> </v>
      </c>
      <c r="K46" s="23"/>
      <c r="L46" s="24"/>
      <c r="M46" s="22" t="str">
        <f>IF(L46&gt;0,ROUNDDOWN((SQRT(L46)-1.15028)/0.00219,0)," ")</f>
        <v> </v>
      </c>
      <c r="N46" s="25"/>
      <c r="O46" s="24"/>
      <c r="P46" s="22" t="str">
        <f>IF(O46&gt;0,ROUNDDOWN((SQRT(O46)-0.841)/0.0008,0)," ")</f>
        <v> </v>
      </c>
      <c r="Q46" s="25"/>
      <c r="R46" s="24"/>
      <c r="S46" s="22" t="str">
        <f>IF(R46&gt;0,ROUNDDOWN((SQRT(R46)-0.35)/0.01052,0)," ")</f>
        <v> </v>
      </c>
      <c r="T46" s="25"/>
      <c r="U46" s="28"/>
      <c r="V46" s="29"/>
    </row>
    <row r="47" spans="1:22" ht="15" customHeight="1">
      <c r="A47" s="46">
        <v>485</v>
      </c>
      <c r="B47" s="156" t="s">
        <v>126</v>
      </c>
      <c r="C47" s="156" t="s">
        <v>127</v>
      </c>
      <c r="D47" s="157">
        <v>1997</v>
      </c>
      <c r="E47" s="158" t="s">
        <v>60</v>
      </c>
      <c r="F47" s="21">
        <v>12.18</v>
      </c>
      <c r="G47" s="22">
        <f>IF(F47&gt;0,ROUNDDOWN(((100/F47)-4.341)/0.00676,0)," ")</f>
        <v>572</v>
      </c>
      <c r="H47" s="23">
        <v>2</v>
      </c>
      <c r="I47" s="21">
        <v>11.86</v>
      </c>
      <c r="J47" s="22">
        <f>IF(I47&gt;0,ROUNDDOWN(((80/I47)-1.40833)/0.00943,0)," ")</f>
        <v>565</v>
      </c>
      <c r="K47" s="23">
        <v>2</v>
      </c>
      <c r="L47" s="24">
        <v>5.66</v>
      </c>
      <c r="M47" s="22">
        <f>IF(L47&gt;0,ROUNDDOWN((SQRT(L47)-1.15028)/0.00219,0)," ")</f>
        <v>561</v>
      </c>
      <c r="N47" s="25"/>
      <c r="O47" s="24">
        <v>1.64</v>
      </c>
      <c r="P47" s="22">
        <f>IF(O47&gt;0,ROUNDDOWN((SQRT(O47)-0.841)/0.0008,0)," ")</f>
        <v>549</v>
      </c>
      <c r="Q47" s="25"/>
      <c r="R47" s="24">
        <v>36.29</v>
      </c>
      <c r="S47" s="22">
        <f>IF(R47&gt;0,ROUNDDOWN((SQRT(R47)-0.35)/0.01052,0)," ")</f>
        <v>539</v>
      </c>
      <c r="T47" s="25"/>
      <c r="U47" s="28">
        <f>SUM(G47,J47,P47,M47,S47)</f>
        <v>2786</v>
      </c>
      <c r="V47" s="29">
        <v>1</v>
      </c>
    </row>
    <row r="48" spans="1:22" ht="15" customHeight="1">
      <c r="A48" s="17"/>
      <c r="B48" s="18"/>
      <c r="C48" s="18"/>
      <c r="D48" s="19"/>
      <c r="E48" s="20"/>
      <c r="F48" s="21"/>
      <c r="G48" s="22" t="str">
        <f>IF(F48&gt;0,ROUNDDOWN(((100/F48)-4.341)/0.00676,0)," ")</f>
        <v> </v>
      </c>
      <c r="H48" s="23"/>
      <c r="I48" s="21"/>
      <c r="J48" s="22" t="str">
        <f>IF(I48&gt;0,ROUNDDOWN(((80/I48)-1.40833)/0.00943,0)," ")</f>
        <v> </v>
      </c>
      <c r="K48" s="23"/>
      <c r="L48" s="24"/>
      <c r="M48" s="22" t="str">
        <f>IF(L48&gt;0,ROUNDDOWN((SQRT(L48)-1.15028)/0.00219,0)," ")</f>
        <v> </v>
      </c>
      <c r="N48" s="25"/>
      <c r="O48" s="24"/>
      <c r="P48" s="22" t="str">
        <f>IF(O48&gt;0,ROUNDDOWN((SQRT(O48)-0.841)/0.0008,0)," ")</f>
        <v> </v>
      </c>
      <c r="Q48" s="25"/>
      <c r="R48" s="24"/>
      <c r="S48" s="22" t="str">
        <f>IF(R48&gt;0,ROUNDDOWN((SQRT(R48)-0.35)/0.01052,0)," ")</f>
        <v> </v>
      </c>
      <c r="T48" s="25"/>
      <c r="U48" s="28"/>
      <c r="V48" s="29"/>
    </row>
    <row r="49" spans="18:22" ht="12.75">
      <c r="R49" s="8"/>
      <c r="U49" s="81"/>
      <c r="V49" s="81"/>
    </row>
    <row r="50" spans="1:21" ht="15.75">
      <c r="A50" s="163"/>
      <c r="B50" s="164" t="s">
        <v>67</v>
      </c>
      <c r="C50" s="1"/>
      <c r="D50" s="1"/>
      <c r="E50" s="1"/>
      <c r="F50" s="2"/>
      <c r="G50" s="1"/>
      <c r="H50" s="1"/>
      <c r="I50" s="2"/>
      <c r="J50" s="1"/>
      <c r="K50" s="1"/>
      <c r="L50" s="4"/>
      <c r="M50" s="4"/>
      <c r="N50" s="4"/>
      <c r="O50" s="2"/>
      <c r="P50" s="3"/>
      <c r="Q50" s="1"/>
      <c r="R50" s="1"/>
      <c r="S50" s="5"/>
      <c r="T50" s="1"/>
      <c r="U50" s="1"/>
    </row>
    <row r="51" ht="12.75">
      <c r="R51" s="8"/>
    </row>
    <row r="52" spans="1:22" ht="15.75">
      <c r="A52" s="291" t="s">
        <v>4</v>
      </c>
      <c r="B52" s="293" t="s">
        <v>5</v>
      </c>
      <c r="C52" s="293" t="s">
        <v>6</v>
      </c>
      <c r="D52" s="291" t="s">
        <v>7</v>
      </c>
      <c r="E52" s="293" t="s">
        <v>8</v>
      </c>
      <c r="F52" s="277" t="s">
        <v>52</v>
      </c>
      <c r="G52" s="277"/>
      <c r="H52" s="278"/>
      <c r="I52" s="277" t="s">
        <v>53</v>
      </c>
      <c r="J52" s="277"/>
      <c r="K52" s="278"/>
      <c r="L52" s="277" t="s">
        <v>13</v>
      </c>
      <c r="M52" s="277"/>
      <c r="N52" s="278"/>
      <c r="O52" s="276" t="s">
        <v>11</v>
      </c>
      <c r="P52" s="277"/>
      <c r="Q52" s="278"/>
      <c r="R52" s="276" t="s">
        <v>68</v>
      </c>
      <c r="S52" s="277"/>
      <c r="T52" s="278"/>
      <c r="U52" s="289" t="s">
        <v>69</v>
      </c>
      <c r="V52" s="290"/>
    </row>
    <row r="53" spans="1:22" ht="15.75">
      <c r="A53" s="292"/>
      <c r="B53" s="294"/>
      <c r="C53" s="294"/>
      <c r="D53" s="292"/>
      <c r="E53" s="294"/>
      <c r="F53" s="10" t="s">
        <v>15</v>
      </c>
      <c r="G53" s="11" t="s">
        <v>16</v>
      </c>
      <c r="H53" s="12"/>
      <c r="I53" s="10" t="s">
        <v>15</v>
      </c>
      <c r="J53" s="11" t="s">
        <v>16</v>
      </c>
      <c r="K53" s="12"/>
      <c r="L53" s="10" t="s">
        <v>15</v>
      </c>
      <c r="M53" s="11" t="s">
        <v>16</v>
      </c>
      <c r="N53" s="12"/>
      <c r="O53" s="13" t="s">
        <v>17</v>
      </c>
      <c r="P53" s="11" t="s">
        <v>16</v>
      </c>
      <c r="Q53" s="12"/>
      <c r="R53" s="13" t="s">
        <v>17</v>
      </c>
      <c r="S53" s="11" t="s">
        <v>16</v>
      </c>
      <c r="T53" s="12"/>
      <c r="U53" s="15" t="s">
        <v>16</v>
      </c>
      <c r="V53" s="16" t="s">
        <v>18</v>
      </c>
    </row>
    <row r="54" spans="1:22" ht="15" customHeight="1">
      <c r="A54" s="151"/>
      <c r="B54" s="155"/>
      <c r="C54" s="155"/>
      <c r="D54" s="169"/>
      <c r="E54" s="155"/>
      <c r="F54" s="21"/>
      <c r="G54" s="22" t="str">
        <f aca="true" t="shared" si="8" ref="G54:G61">IF(F54&gt;0,ROUNDDOWN(((100/F54)-4.341)/0.00676,0)," ")</f>
        <v> </v>
      </c>
      <c r="H54" s="23"/>
      <c r="I54" s="21"/>
      <c r="J54" s="22" t="str">
        <f>IF(I54&gt;0,ROUNDDOWN(((80/I54)-1.40833)/0.00943,0)," ")</f>
        <v> </v>
      </c>
      <c r="K54" s="23"/>
      <c r="L54" s="26"/>
      <c r="M54" s="22" t="str">
        <f aca="true" t="shared" si="9" ref="M54:M61">IF(L54&gt;0,ROUNDDOWN(((2000/(L54*86400))-1.784)/0.006,0)," ")</f>
        <v> </v>
      </c>
      <c r="N54" s="25"/>
      <c r="O54" s="24"/>
      <c r="P54" s="22" t="str">
        <f>IF(O54&gt;0,ROUNDDOWN((SQRT(O54)-1.15028)/0.00219,0)," ")</f>
        <v> </v>
      </c>
      <c r="Q54" s="25"/>
      <c r="R54" s="24"/>
      <c r="S54" s="22" t="str">
        <f aca="true" t="shared" si="10" ref="S54:S61">IF(R54&gt;0,ROUNDDOWN((SQRT(R54)-1.936)/0.0124,0)," ")</f>
        <v> </v>
      </c>
      <c r="T54" s="25"/>
      <c r="U54" s="28"/>
      <c r="V54" s="29"/>
    </row>
    <row r="55" spans="1:22" ht="15" customHeight="1">
      <c r="A55" s="46">
        <v>342</v>
      </c>
      <c r="B55" s="47" t="s">
        <v>128</v>
      </c>
      <c r="C55" s="47" t="s">
        <v>129</v>
      </c>
      <c r="D55" s="48">
        <v>1998</v>
      </c>
      <c r="E55" s="158" t="s">
        <v>39</v>
      </c>
      <c r="F55" s="21">
        <v>14.54</v>
      </c>
      <c r="G55" s="22">
        <f t="shared" si="8"/>
        <v>375</v>
      </c>
      <c r="H55" s="23">
        <v>1</v>
      </c>
      <c r="I55" s="21">
        <v>16.97</v>
      </c>
      <c r="J55" s="22">
        <f>IF(I55&gt;0,ROUNDDOWN(((80/I55)-1.40833)/0.00943,0)," ")</f>
        <v>350</v>
      </c>
      <c r="K55" s="23">
        <v>2</v>
      </c>
      <c r="L55" s="26">
        <v>0.005108912037037037</v>
      </c>
      <c r="M55" s="22">
        <f t="shared" si="9"/>
        <v>457</v>
      </c>
      <c r="N55" s="25"/>
      <c r="O55" s="24">
        <v>4.04</v>
      </c>
      <c r="P55" s="22">
        <f>IF(O55&gt;0,ROUNDDOWN((SQRT(O55)-1.15028)/0.00219,0)," ")</f>
        <v>392</v>
      </c>
      <c r="Q55" s="25"/>
      <c r="R55" s="24">
        <v>42</v>
      </c>
      <c r="S55" s="22">
        <f t="shared" si="10"/>
        <v>366</v>
      </c>
      <c r="T55" s="25"/>
      <c r="U55" s="28">
        <f>SUM(G55,J55,M55,P55,S55)</f>
        <v>1940</v>
      </c>
      <c r="V55" s="29">
        <v>1</v>
      </c>
    </row>
    <row r="56" spans="1:22" ht="15" customHeight="1">
      <c r="A56" s="46">
        <v>481</v>
      </c>
      <c r="B56" s="156" t="s">
        <v>130</v>
      </c>
      <c r="C56" s="156" t="s">
        <v>131</v>
      </c>
      <c r="D56" s="157">
        <v>1998</v>
      </c>
      <c r="E56" s="158" t="s">
        <v>60</v>
      </c>
      <c r="F56" s="21">
        <v>14.85</v>
      </c>
      <c r="G56" s="22">
        <f t="shared" si="8"/>
        <v>353</v>
      </c>
      <c r="H56" s="23">
        <v>1</v>
      </c>
      <c r="I56" s="21">
        <v>15.43</v>
      </c>
      <c r="J56" s="22">
        <f>IF(I56&gt;0,ROUNDDOWN(((80/I56)-1.40833)/0.00943,0)," ")</f>
        <v>400</v>
      </c>
      <c r="K56" s="23">
        <v>2</v>
      </c>
      <c r="L56" s="26">
        <v>0.005388425925925926</v>
      </c>
      <c r="M56" s="22">
        <f t="shared" si="9"/>
        <v>418</v>
      </c>
      <c r="N56" s="25"/>
      <c r="O56" s="24">
        <v>3.97</v>
      </c>
      <c r="P56" s="22">
        <f>IF(O56&gt;0,ROUNDDOWN((SQRT(O56)-1.15028)/0.00219,0)," ")</f>
        <v>384</v>
      </c>
      <c r="Q56" s="25"/>
      <c r="R56" s="24">
        <v>33</v>
      </c>
      <c r="S56" s="22">
        <f t="shared" si="10"/>
        <v>307</v>
      </c>
      <c r="T56" s="25"/>
      <c r="U56" s="28">
        <f>SUM(G56,J56,M56,P56,S56)</f>
        <v>1862</v>
      </c>
      <c r="V56" s="29">
        <v>2</v>
      </c>
    </row>
    <row r="57" spans="1:22" ht="15" customHeight="1">
      <c r="A57" s="46">
        <v>343</v>
      </c>
      <c r="B57" s="47" t="s">
        <v>128</v>
      </c>
      <c r="C57" s="47" t="s">
        <v>132</v>
      </c>
      <c r="D57" s="48">
        <v>1998</v>
      </c>
      <c r="E57" s="158" t="s">
        <v>39</v>
      </c>
      <c r="F57" s="21">
        <v>13.96</v>
      </c>
      <c r="G57" s="22">
        <f t="shared" si="8"/>
        <v>417</v>
      </c>
      <c r="H57" s="23">
        <v>1</v>
      </c>
      <c r="I57" s="21">
        <v>16.99</v>
      </c>
      <c r="J57" s="22">
        <f>IF(I57&gt;0,ROUNDDOWN(((80/I57)-1.40833)/0.00943,0)," ")</f>
        <v>349</v>
      </c>
      <c r="K57" s="23">
        <v>2</v>
      </c>
      <c r="L57" s="26">
        <v>0.0051615740740740745</v>
      </c>
      <c r="M57" s="22">
        <f t="shared" si="9"/>
        <v>450</v>
      </c>
      <c r="N57" s="25"/>
      <c r="O57" s="24" t="s">
        <v>61</v>
      </c>
      <c r="P57" s="22">
        <v>0</v>
      </c>
      <c r="Q57" s="25"/>
      <c r="R57" s="24">
        <v>41.5</v>
      </c>
      <c r="S57" s="22">
        <f t="shared" si="10"/>
        <v>363</v>
      </c>
      <c r="T57" s="25"/>
      <c r="U57" s="28">
        <f>SUM(G57,J57,M57,P57,S57)</f>
        <v>1579</v>
      </c>
      <c r="V57" s="29">
        <v>3</v>
      </c>
    </row>
    <row r="58" spans="1:22" ht="15" customHeight="1">
      <c r="A58" s="46">
        <v>482</v>
      </c>
      <c r="B58" s="47" t="s">
        <v>133</v>
      </c>
      <c r="C58" s="47" t="s">
        <v>134</v>
      </c>
      <c r="D58" s="48">
        <v>1998</v>
      </c>
      <c r="E58" s="47" t="s">
        <v>60</v>
      </c>
      <c r="F58" s="21">
        <v>14.77</v>
      </c>
      <c r="G58" s="22">
        <f t="shared" si="8"/>
        <v>359</v>
      </c>
      <c r="H58" s="23">
        <v>1</v>
      </c>
      <c r="I58" s="21" t="s">
        <v>80</v>
      </c>
      <c r="J58" s="22">
        <v>0</v>
      </c>
      <c r="K58" s="23"/>
      <c r="L58" s="26">
        <v>0.00638425925925926</v>
      </c>
      <c r="M58" s="22">
        <f t="shared" si="9"/>
        <v>306</v>
      </c>
      <c r="N58" s="25"/>
      <c r="O58" s="24">
        <v>3.86</v>
      </c>
      <c r="P58" s="22">
        <f>IF(O58&gt;0,ROUNDDOWN((SQRT(O58)-1.15028)/0.00219,0)," ")</f>
        <v>371</v>
      </c>
      <c r="Q58" s="25"/>
      <c r="R58" s="24">
        <v>42.5</v>
      </c>
      <c r="S58" s="22">
        <f t="shared" si="10"/>
        <v>369</v>
      </c>
      <c r="T58" s="25"/>
      <c r="U58" s="28">
        <f>SUM(G58,J58,M58,P58,S58)</f>
        <v>1405</v>
      </c>
      <c r="V58" s="29">
        <v>4</v>
      </c>
    </row>
    <row r="59" spans="1:22" ht="15" customHeight="1">
      <c r="A59" s="17"/>
      <c r="B59" s="18"/>
      <c r="C59" s="18"/>
      <c r="D59" s="19"/>
      <c r="E59" s="20"/>
      <c r="F59" s="21"/>
      <c r="G59" s="22" t="str">
        <f t="shared" si="8"/>
        <v> </v>
      </c>
      <c r="H59" s="23"/>
      <c r="I59" s="21"/>
      <c r="J59" s="22" t="str">
        <f>IF(I59&gt;0,ROUNDDOWN(((80/I59)-1.40833)/0.00943,0)," ")</f>
        <v> </v>
      </c>
      <c r="K59" s="23"/>
      <c r="L59" s="26"/>
      <c r="M59" s="22" t="str">
        <f t="shared" si="9"/>
        <v> </v>
      </c>
      <c r="N59" s="25"/>
      <c r="O59" s="24"/>
      <c r="P59" s="22" t="str">
        <f>IF(O59&gt;0,ROUNDDOWN((SQRT(O59)-1.15028)/0.00219,0)," ")</f>
        <v> </v>
      </c>
      <c r="Q59" s="25"/>
      <c r="R59" s="24"/>
      <c r="S59" s="22" t="str">
        <f t="shared" si="10"/>
        <v> </v>
      </c>
      <c r="T59" s="25"/>
      <c r="U59" s="28"/>
      <c r="V59" s="29"/>
    </row>
    <row r="60" spans="1:22" ht="15" customHeight="1">
      <c r="A60" s="46">
        <v>484</v>
      </c>
      <c r="B60" s="47" t="s">
        <v>135</v>
      </c>
      <c r="C60" s="47" t="s">
        <v>136</v>
      </c>
      <c r="D60" s="48">
        <v>1997</v>
      </c>
      <c r="E60" s="47" t="s">
        <v>60</v>
      </c>
      <c r="F60" s="21">
        <v>12.74</v>
      </c>
      <c r="G60" s="22">
        <f t="shared" si="8"/>
        <v>518</v>
      </c>
      <c r="H60" s="23">
        <v>2</v>
      </c>
      <c r="I60" s="21">
        <v>13.9</v>
      </c>
      <c r="J60" s="22">
        <f>IF(I60&gt;0,ROUNDDOWN(((80/I60)-1.40833)/0.00943,0)," ")</f>
        <v>460</v>
      </c>
      <c r="K60" s="23">
        <v>2</v>
      </c>
      <c r="L60" s="26">
        <v>0.004804050925925926</v>
      </c>
      <c r="M60" s="22">
        <f t="shared" si="9"/>
        <v>505</v>
      </c>
      <c r="N60" s="25"/>
      <c r="O60" s="24">
        <v>4.78</v>
      </c>
      <c r="P60" s="22">
        <f>IF(O60&gt;0,ROUNDDOWN((SQRT(O60)-1.15028)/0.00219,0)," ")</f>
        <v>473</v>
      </c>
      <c r="Q60" s="25"/>
      <c r="R60" s="24">
        <v>56.5</v>
      </c>
      <c r="S60" s="22">
        <f t="shared" si="10"/>
        <v>450</v>
      </c>
      <c r="T60" s="25"/>
      <c r="U60" s="28">
        <f>SUM(G60,J60,M60,P60,S60)</f>
        <v>2406</v>
      </c>
      <c r="V60" s="29">
        <v>1</v>
      </c>
    </row>
    <row r="61" spans="1:22" ht="15" customHeight="1">
      <c r="A61" s="17"/>
      <c r="B61" s="18"/>
      <c r="C61" s="18"/>
      <c r="D61" s="19"/>
      <c r="E61" s="20"/>
      <c r="F61" s="21"/>
      <c r="G61" s="22" t="str">
        <f t="shared" si="8"/>
        <v> </v>
      </c>
      <c r="H61" s="23"/>
      <c r="I61" s="21"/>
      <c r="J61" s="22" t="str">
        <f>IF(I61&gt;0,ROUNDDOWN(((80/I61)-1.40833)/0.00943,0)," ")</f>
        <v> </v>
      </c>
      <c r="K61" s="23"/>
      <c r="L61" s="26"/>
      <c r="M61" s="22" t="str">
        <f t="shared" si="9"/>
        <v> </v>
      </c>
      <c r="N61" s="25"/>
      <c r="O61" s="24"/>
      <c r="P61" s="22" t="str">
        <f>IF(O61&gt;0,ROUNDDOWN((SQRT(O61)-1.15028)/0.00219,0)," ")</f>
        <v> </v>
      </c>
      <c r="Q61" s="25"/>
      <c r="R61" s="24"/>
      <c r="S61" s="22" t="str">
        <f t="shared" si="10"/>
        <v> </v>
      </c>
      <c r="T61" s="25"/>
      <c r="U61" s="28"/>
      <c r="V61" s="29"/>
    </row>
    <row r="62" ht="12.75">
      <c r="R62" s="8"/>
    </row>
    <row r="63" spans="1:21" ht="15.75">
      <c r="A63" s="163"/>
      <c r="B63" s="164" t="s">
        <v>72</v>
      </c>
      <c r="C63" s="1"/>
      <c r="D63" s="1"/>
      <c r="E63" s="1"/>
      <c r="F63" s="2"/>
      <c r="G63" s="1"/>
      <c r="H63" s="1"/>
      <c r="I63" s="2"/>
      <c r="J63" s="1"/>
      <c r="K63" s="1"/>
      <c r="L63" s="4"/>
      <c r="M63" s="4"/>
      <c r="N63" s="4"/>
      <c r="O63" s="2"/>
      <c r="P63" s="3"/>
      <c r="Q63" s="1"/>
      <c r="R63" s="1"/>
      <c r="S63" s="5"/>
      <c r="T63" s="1"/>
      <c r="U63" s="1"/>
    </row>
    <row r="64" ht="12.75">
      <c r="R64" s="8"/>
    </row>
    <row r="65" spans="1:22" ht="15.75">
      <c r="A65" s="291" t="s">
        <v>4</v>
      </c>
      <c r="B65" s="293" t="s">
        <v>5</v>
      </c>
      <c r="C65" s="293" t="s">
        <v>6</v>
      </c>
      <c r="D65" s="291" t="s">
        <v>7</v>
      </c>
      <c r="E65" s="293" t="s">
        <v>8</v>
      </c>
      <c r="F65" s="277" t="s">
        <v>52</v>
      </c>
      <c r="G65" s="277"/>
      <c r="H65" s="278"/>
      <c r="I65" s="277" t="s">
        <v>53</v>
      </c>
      <c r="J65" s="277"/>
      <c r="K65" s="278"/>
      <c r="L65" s="276" t="s">
        <v>11</v>
      </c>
      <c r="M65" s="277"/>
      <c r="N65" s="278"/>
      <c r="O65" s="276" t="s">
        <v>73</v>
      </c>
      <c r="P65" s="277"/>
      <c r="Q65" s="278"/>
      <c r="R65" s="276" t="s">
        <v>74</v>
      </c>
      <c r="S65" s="277"/>
      <c r="T65" s="278"/>
      <c r="U65" s="289" t="s">
        <v>75</v>
      </c>
      <c r="V65" s="290"/>
    </row>
    <row r="66" spans="1:22" ht="15.75">
      <c r="A66" s="292"/>
      <c r="B66" s="294"/>
      <c r="C66" s="294"/>
      <c r="D66" s="292"/>
      <c r="E66" s="294"/>
      <c r="F66" s="10" t="s">
        <v>15</v>
      </c>
      <c r="G66" s="11" t="s">
        <v>16</v>
      </c>
      <c r="H66" s="12"/>
      <c r="I66" s="10" t="s">
        <v>15</v>
      </c>
      <c r="J66" s="11" t="s">
        <v>16</v>
      </c>
      <c r="K66" s="12"/>
      <c r="L66" s="13" t="s">
        <v>17</v>
      </c>
      <c r="M66" s="11" t="s">
        <v>16</v>
      </c>
      <c r="N66" s="12"/>
      <c r="O66" s="13" t="s">
        <v>17</v>
      </c>
      <c r="P66" s="11" t="s">
        <v>16</v>
      </c>
      <c r="Q66" s="12"/>
      <c r="R66" s="13" t="s">
        <v>17</v>
      </c>
      <c r="S66" s="11" t="s">
        <v>16</v>
      </c>
      <c r="T66" s="12"/>
      <c r="U66" s="15" t="s">
        <v>16</v>
      </c>
      <c r="V66" s="16" t="s">
        <v>18</v>
      </c>
    </row>
    <row r="67" spans="1:22" ht="15" customHeight="1">
      <c r="A67" s="151"/>
      <c r="B67" s="20"/>
      <c r="C67" s="20"/>
      <c r="D67" s="19"/>
      <c r="E67" s="20"/>
      <c r="F67" s="21"/>
      <c r="G67" s="22" t="str">
        <f>IF(F67&gt;0,ROUNDDOWN(((100/F67)-4.341)/0.00676,0)," ")</f>
        <v> </v>
      </c>
      <c r="H67" s="23"/>
      <c r="I67" s="21"/>
      <c r="J67" s="22" t="str">
        <f>IF(I67&gt;0,ROUNDDOWN(((80/I67)-1.40833)/0.00943,0)," ")</f>
        <v> </v>
      </c>
      <c r="K67" s="23"/>
      <c r="L67" s="24"/>
      <c r="M67" s="22" t="str">
        <f>IF(L67&gt;0,ROUNDDOWN((SQRT(L67)-1.15028)/0.00219,0)," ")</f>
        <v> </v>
      </c>
      <c r="N67" s="25"/>
      <c r="O67" s="24"/>
      <c r="P67" s="22" t="str">
        <f>IF(O67&gt;0,ROUNDDOWN((SQRT(O67)-1.4)/0.008,0)," ")</f>
        <v> </v>
      </c>
      <c r="Q67" s="25"/>
      <c r="R67" s="24"/>
      <c r="S67" s="22" t="str">
        <f>IF(R67&gt;0,ROUNDDOWN((SQRT(R67)-1.279)/0.0037,0)," ")</f>
        <v> </v>
      </c>
      <c r="T67" s="25"/>
      <c r="U67" s="28"/>
      <c r="V67" s="29"/>
    </row>
    <row r="68" spans="1:22" ht="15" customHeight="1">
      <c r="A68" s="46">
        <v>345</v>
      </c>
      <c r="B68" s="171" t="s">
        <v>137</v>
      </c>
      <c r="C68" s="171" t="s">
        <v>138</v>
      </c>
      <c r="D68" s="157">
        <v>1997</v>
      </c>
      <c r="E68" s="158" t="s">
        <v>39</v>
      </c>
      <c r="F68" s="21">
        <v>12.8</v>
      </c>
      <c r="G68" s="22">
        <f>IF(F68&gt;0,ROUNDDOWN(((100/F68)-4.341)/0.00676,0)," ")</f>
        <v>513</v>
      </c>
      <c r="H68" s="23">
        <v>2</v>
      </c>
      <c r="I68" s="21">
        <v>13.93</v>
      </c>
      <c r="J68" s="22">
        <f>IF(I68&gt;0,ROUNDDOWN(((80/I68)-1.40833)/0.00943,0)," ")</f>
        <v>459</v>
      </c>
      <c r="K68" s="23">
        <v>2</v>
      </c>
      <c r="L68" s="24">
        <v>4.37</v>
      </c>
      <c r="M68" s="22">
        <f>IF(L68&gt;0,ROUNDDOWN((SQRT(L68)-1.15028)/0.00219,0)," ")</f>
        <v>429</v>
      </c>
      <c r="N68" s="25"/>
      <c r="O68" s="24">
        <v>27.79</v>
      </c>
      <c r="P68" s="22">
        <f>IF(O68&gt;0,ROUNDDOWN((SQRT(O68)-1.4)/0.008,0)," ")</f>
        <v>483</v>
      </c>
      <c r="Q68" s="25"/>
      <c r="R68" s="24">
        <v>10.99</v>
      </c>
      <c r="S68" s="22">
        <f>IF(R68&gt;0,ROUNDDOWN((SQRT(R68)-1.279)/0.0037,0)," ")</f>
        <v>550</v>
      </c>
      <c r="T68" s="25"/>
      <c r="U68" s="28">
        <f>SUM(G68,J68,P68,M68,S68)</f>
        <v>2434</v>
      </c>
      <c r="V68" s="29">
        <v>1</v>
      </c>
    </row>
    <row r="69" spans="1:22" ht="15" customHeight="1">
      <c r="A69" s="151"/>
      <c r="B69" s="20"/>
      <c r="C69" s="20"/>
      <c r="D69" s="19"/>
      <c r="E69" s="20"/>
      <c r="F69" s="21"/>
      <c r="G69" s="22" t="str">
        <f>IF(F69&gt;0,ROUNDDOWN(((100/F69)-4.341)/0.00676,0)," ")</f>
        <v> </v>
      </c>
      <c r="H69" s="23"/>
      <c r="I69" s="21"/>
      <c r="J69" s="22" t="str">
        <f>IF(I69&gt;0,ROUNDDOWN(((80/I69)-1.40833)/0.00943,0)," ")</f>
        <v> </v>
      </c>
      <c r="K69" s="23"/>
      <c r="L69" s="24"/>
      <c r="M69" s="22" t="str">
        <f>IF(L69&gt;0,ROUNDDOWN((SQRT(L69)-1.15028)/0.00219,0)," ")</f>
        <v> </v>
      </c>
      <c r="N69" s="25"/>
      <c r="O69" s="24"/>
      <c r="P69" s="22" t="str">
        <f>IF(O69&gt;0,ROUNDDOWN((SQRT(O69)-1.4)/0.008,0)," ")</f>
        <v> </v>
      </c>
      <c r="Q69" s="25"/>
      <c r="R69" s="24"/>
      <c r="S69" s="22" t="str">
        <f>IF(R69&gt;0,ROUNDDOWN((SQRT(R69)-1.279)/0.0037,0)," ")</f>
        <v> </v>
      </c>
      <c r="T69" s="25"/>
      <c r="U69" s="28"/>
      <c r="V69" s="29"/>
    </row>
    <row r="70" ht="12.75">
      <c r="R70" s="8"/>
    </row>
    <row r="71" spans="5:18" ht="12.75" customHeight="1">
      <c r="E71" s="134" t="s">
        <v>40</v>
      </c>
      <c r="F71" s="135" t="s">
        <v>43</v>
      </c>
      <c r="G71" s="136" t="s">
        <v>139</v>
      </c>
      <c r="H71" s="54"/>
      <c r="I71" s="135" t="s">
        <v>43</v>
      </c>
      <c r="J71" s="136" t="s">
        <v>139</v>
      </c>
      <c r="K71" s="54"/>
      <c r="R71" s="8"/>
    </row>
    <row r="72" spans="5:18" ht="12.75">
      <c r="E72" s="134"/>
      <c r="F72" s="135" t="s">
        <v>47</v>
      </c>
      <c r="G72" s="136" t="s">
        <v>140</v>
      </c>
      <c r="H72" s="54"/>
      <c r="I72" s="135" t="s">
        <v>47</v>
      </c>
      <c r="J72" s="136" t="s">
        <v>141</v>
      </c>
      <c r="K72" s="54"/>
      <c r="R72" s="8"/>
    </row>
    <row r="74" spans="1:22" ht="15.75" customHeight="1">
      <c r="A74" s="6"/>
      <c r="B74" s="6"/>
      <c r="C74" s="6"/>
      <c r="D74" s="6" t="s">
        <v>3</v>
      </c>
      <c r="E74" s="6"/>
      <c r="F74" s="6"/>
      <c r="G74" s="6"/>
      <c r="H74" s="6"/>
      <c r="I74" s="6"/>
      <c r="J74" s="1"/>
      <c r="K74" s="1"/>
      <c r="L74" s="2"/>
      <c r="M74" s="3"/>
      <c r="N74" s="1"/>
      <c r="O74" s="4"/>
      <c r="P74" s="4"/>
      <c r="Q74" s="4"/>
      <c r="R74" s="5" t="s">
        <v>1</v>
      </c>
      <c r="S74" s="1"/>
      <c r="T74" s="1"/>
      <c r="U74" s="1"/>
      <c r="V74" s="5" t="s">
        <v>2</v>
      </c>
    </row>
    <row r="75" ht="15.75" customHeight="1"/>
    <row r="76" spans="1:22" ht="15.75" customHeight="1">
      <c r="A76" s="291" t="s">
        <v>4</v>
      </c>
      <c r="B76" s="293" t="s">
        <v>5</v>
      </c>
      <c r="C76" s="293" t="s">
        <v>6</v>
      </c>
      <c r="D76" s="291" t="s">
        <v>7</v>
      </c>
      <c r="E76" s="293" t="s">
        <v>8</v>
      </c>
      <c r="F76" s="277" t="s">
        <v>9</v>
      </c>
      <c r="G76" s="277"/>
      <c r="H76" s="278"/>
      <c r="I76" s="277" t="s">
        <v>10</v>
      </c>
      <c r="J76" s="277"/>
      <c r="K76" s="278"/>
      <c r="L76" s="276" t="s">
        <v>13</v>
      </c>
      <c r="M76" s="277"/>
      <c r="N76" s="278"/>
      <c r="O76" s="276" t="s">
        <v>11</v>
      </c>
      <c r="P76" s="277"/>
      <c r="Q76" s="278"/>
      <c r="R76" s="276" t="s">
        <v>12</v>
      </c>
      <c r="S76" s="277"/>
      <c r="T76" s="278"/>
      <c r="U76" s="289" t="s">
        <v>14</v>
      </c>
      <c r="V76" s="290"/>
    </row>
    <row r="77" spans="1:22" ht="15.75" customHeight="1">
      <c r="A77" s="292"/>
      <c r="B77" s="294"/>
      <c r="C77" s="294"/>
      <c r="D77" s="292"/>
      <c r="E77" s="294"/>
      <c r="F77" s="10" t="s">
        <v>15</v>
      </c>
      <c r="G77" s="11" t="s">
        <v>16</v>
      </c>
      <c r="H77" s="12"/>
      <c r="I77" s="10" t="s">
        <v>15</v>
      </c>
      <c r="J77" s="11" t="s">
        <v>16</v>
      </c>
      <c r="K77" s="12"/>
      <c r="L77" s="14" t="s">
        <v>15</v>
      </c>
      <c r="M77" s="11" t="s">
        <v>16</v>
      </c>
      <c r="N77" s="12"/>
      <c r="O77" s="13" t="s">
        <v>17</v>
      </c>
      <c r="P77" s="11" t="s">
        <v>16</v>
      </c>
      <c r="Q77" s="12"/>
      <c r="R77" s="13" t="s">
        <v>17</v>
      </c>
      <c r="S77" s="11" t="s">
        <v>16</v>
      </c>
      <c r="T77" s="12"/>
      <c r="U77" s="15" t="s">
        <v>16</v>
      </c>
      <c r="V77" s="16" t="s">
        <v>18</v>
      </c>
    </row>
    <row r="78" spans="1:22" ht="15.75" customHeight="1">
      <c r="A78" s="17"/>
      <c r="B78" s="18"/>
      <c r="C78" s="18"/>
      <c r="D78" s="19"/>
      <c r="E78" s="20"/>
      <c r="F78" s="21"/>
      <c r="G78" s="22" t="str">
        <f aca="true" t="shared" si="11" ref="G78:G91">IF(F78&gt;0,ROUNDDOWN(((75/F78)-3.998)/0.0066,0)," ")</f>
        <v> </v>
      </c>
      <c r="H78" s="23"/>
      <c r="I78" s="21"/>
      <c r="J78" s="22" t="str">
        <f aca="true" t="shared" si="12" ref="J78:J91">IF(I78&gt;0,ROUNDDOWN(((60/I78)-2.1202)/0.0068,0)," ")</f>
        <v> </v>
      </c>
      <c r="K78" s="23"/>
      <c r="L78" s="26"/>
      <c r="M78" s="22" t="str">
        <f aca="true" t="shared" si="13" ref="M78:M91">IF(L78&gt;0,ROUNDDOWN(((2000/(L78*86400))-1.8)/0.0054,0)," ")</f>
        <v> </v>
      </c>
      <c r="N78" s="27"/>
      <c r="O78" s="24"/>
      <c r="P78" s="22" t="str">
        <f aca="true" t="shared" si="14" ref="P78:P91">IF(O78&gt;0,ROUNDDOWN((SQRT(O78)-1.0935)/0.00208,0)," ")</f>
        <v> </v>
      </c>
      <c r="Q78" s="25"/>
      <c r="R78" s="24"/>
      <c r="S78" s="22" t="str">
        <f aca="true" t="shared" si="15" ref="S78:S91">IF(R78&gt;0,ROUNDDOWN((SQRT(R78)-1.4149)/0.01039,0)," ")</f>
        <v> </v>
      </c>
      <c r="T78" s="25"/>
      <c r="U78" s="28"/>
      <c r="V78" s="29"/>
    </row>
    <row r="79" spans="1:22" ht="15.75" customHeight="1">
      <c r="A79" s="30">
        <v>314</v>
      </c>
      <c r="B79" s="31" t="s">
        <v>19</v>
      </c>
      <c r="C79" s="31" t="s">
        <v>20</v>
      </c>
      <c r="D79" s="32">
        <v>2000</v>
      </c>
      <c r="E79" s="31" t="s">
        <v>21</v>
      </c>
      <c r="F79" s="33">
        <v>13.46</v>
      </c>
      <c r="G79" s="34">
        <f t="shared" si="11"/>
        <v>238</v>
      </c>
      <c r="H79" s="35">
        <v>4</v>
      </c>
      <c r="I79" s="33">
        <v>14.9</v>
      </c>
      <c r="J79" s="34">
        <f t="shared" si="12"/>
        <v>280</v>
      </c>
      <c r="K79" s="35">
        <v>1</v>
      </c>
      <c r="L79" s="38">
        <v>0.0071649305555555555</v>
      </c>
      <c r="M79" s="34">
        <f t="shared" si="13"/>
        <v>264</v>
      </c>
      <c r="N79" s="39"/>
      <c r="O79" s="36">
        <v>3.31</v>
      </c>
      <c r="P79" s="34">
        <f t="shared" si="14"/>
        <v>348</v>
      </c>
      <c r="Q79" s="37"/>
      <c r="R79" s="36">
        <v>26</v>
      </c>
      <c r="S79" s="34">
        <f t="shared" si="15"/>
        <v>354</v>
      </c>
      <c r="T79" s="37"/>
      <c r="U79" s="40">
        <f>SUM(G79,J79,P79,S79,M79)</f>
        <v>1484</v>
      </c>
      <c r="V79" s="29">
        <v>1</v>
      </c>
    </row>
    <row r="80" spans="1:22" ht="15.75" customHeight="1">
      <c r="A80" s="41">
        <v>405</v>
      </c>
      <c r="B80" s="42" t="s">
        <v>22</v>
      </c>
      <c r="C80" s="42" t="s">
        <v>23</v>
      </c>
      <c r="D80" s="43">
        <v>2000</v>
      </c>
      <c r="E80" s="42" t="s">
        <v>24</v>
      </c>
      <c r="F80" s="33"/>
      <c r="G80" s="34" t="str">
        <f t="shared" si="11"/>
        <v> </v>
      </c>
      <c r="H80" s="35"/>
      <c r="I80" s="33">
        <v>14.69</v>
      </c>
      <c r="J80" s="34">
        <f t="shared" si="12"/>
        <v>288</v>
      </c>
      <c r="K80" s="35">
        <v>1</v>
      </c>
      <c r="L80" s="38">
        <v>0.007070138888888889</v>
      </c>
      <c r="M80" s="34">
        <f t="shared" si="13"/>
        <v>272</v>
      </c>
      <c r="N80" s="39"/>
      <c r="O80" s="36"/>
      <c r="P80" s="34" t="str">
        <f t="shared" si="14"/>
        <v> </v>
      </c>
      <c r="Q80" s="37"/>
      <c r="R80" s="36"/>
      <c r="S80" s="34" t="str">
        <f t="shared" si="15"/>
        <v> </v>
      </c>
      <c r="T80" s="37"/>
      <c r="U80" s="40">
        <f>SUM(G80,J80,P80,S80,M80)</f>
        <v>560</v>
      </c>
      <c r="V80" s="29">
        <v>2</v>
      </c>
    </row>
    <row r="81" spans="1:22" ht="15.75" customHeight="1">
      <c r="A81" s="41">
        <v>409</v>
      </c>
      <c r="B81" s="44" t="s">
        <v>25</v>
      </c>
      <c r="C81" s="44" t="s">
        <v>26</v>
      </c>
      <c r="D81" s="45">
        <v>2000</v>
      </c>
      <c r="E81" s="44" t="s">
        <v>24</v>
      </c>
      <c r="F81" s="33"/>
      <c r="G81" s="34" t="str">
        <f t="shared" si="11"/>
        <v> </v>
      </c>
      <c r="H81" s="35"/>
      <c r="I81" s="33">
        <v>12.19</v>
      </c>
      <c r="J81" s="34">
        <f t="shared" si="12"/>
        <v>412</v>
      </c>
      <c r="K81" s="35">
        <v>1</v>
      </c>
      <c r="L81" s="38"/>
      <c r="M81" s="34" t="str">
        <f t="shared" si="13"/>
        <v> </v>
      </c>
      <c r="N81" s="39"/>
      <c r="O81" s="36"/>
      <c r="P81" s="34" t="str">
        <f t="shared" si="14"/>
        <v> </v>
      </c>
      <c r="Q81" s="37"/>
      <c r="R81" s="36"/>
      <c r="S81" s="34" t="str">
        <f t="shared" si="15"/>
        <v> </v>
      </c>
      <c r="T81" s="37"/>
      <c r="U81" s="40" t="s">
        <v>27</v>
      </c>
      <c r="V81" s="29"/>
    </row>
    <row r="82" spans="1:22" ht="15.75" customHeight="1">
      <c r="A82" s="46"/>
      <c r="B82" s="47"/>
      <c r="C82" s="47"/>
      <c r="D82" s="48"/>
      <c r="E82" s="47"/>
      <c r="F82" s="21"/>
      <c r="G82" s="22" t="str">
        <f t="shared" si="11"/>
        <v> </v>
      </c>
      <c r="H82" s="23"/>
      <c r="I82" s="21"/>
      <c r="J82" s="22" t="str">
        <f t="shared" si="12"/>
        <v> </v>
      </c>
      <c r="K82" s="23"/>
      <c r="L82" s="26"/>
      <c r="M82" s="22" t="str">
        <f t="shared" si="13"/>
        <v> </v>
      </c>
      <c r="N82" s="27"/>
      <c r="O82" s="24"/>
      <c r="P82" s="22" t="str">
        <f t="shared" si="14"/>
        <v> </v>
      </c>
      <c r="Q82" s="25"/>
      <c r="R82" s="24"/>
      <c r="S82" s="22" t="str">
        <f t="shared" si="15"/>
        <v> </v>
      </c>
      <c r="T82" s="25"/>
      <c r="U82" s="28"/>
      <c r="V82" s="29"/>
    </row>
    <row r="83" spans="1:22" ht="15.75" customHeight="1">
      <c r="A83" s="30">
        <v>319</v>
      </c>
      <c r="B83" s="31" t="s">
        <v>28</v>
      </c>
      <c r="C83" s="31" t="s">
        <v>29</v>
      </c>
      <c r="D83" s="32">
        <v>1999</v>
      </c>
      <c r="E83" s="31" t="s">
        <v>21</v>
      </c>
      <c r="F83" s="33">
        <v>11.41</v>
      </c>
      <c r="G83" s="34">
        <f t="shared" si="11"/>
        <v>390</v>
      </c>
      <c r="H83" s="35">
        <v>4</v>
      </c>
      <c r="I83" s="33">
        <v>11.3</v>
      </c>
      <c r="J83" s="34">
        <f t="shared" si="12"/>
        <v>469</v>
      </c>
      <c r="K83" s="35">
        <v>2</v>
      </c>
      <c r="L83" s="38">
        <v>0.006552430555555555</v>
      </c>
      <c r="M83" s="34">
        <f t="shared" si="13"/>
        <v>320</v>
      </c>
      <c r="N83" s="39"/>
      <c r="O83" s="36">
        <v>3.93</v>
      </c>
      <c r="P83" s="34">
        <f t="shared" si="14"/>
        <v>427</v>
      </c>
      <c r="Q83" s="37"/>
      <c r="R83" s="36">
        <v>40</v>
      </c>
      <c r="S83" s="34">
        <f t="shared" si="15"/>
        <v>472</v>
      </c>
      <c r="T83" s="37"/>
      <c r="U83" s="40">
        <f>SUM(G83,J83,P83,S83,M83)</f>
        <v>2078</v>
      </c>
      <c r="V83" s="29">
        <v>1</v>
      </c>
    </row>
    <row r="84" spans="1:22" ht="15.75" customHeight="1">
      <c r="A84" s="30">
        <v>301</v>
      </c>
      <c r="B84" s="31" t="s">
        <v>30</v>
      </c>
      <c r="C84" s="31" t="s">
        <v>31</v>
      </c>
      <c r="D84" s="32">
        <v>1999</v>
      </c>
      <c r="E84" s="31" t="s">
        <v>32</v>
      </c>
      <c r="F84" s="33">
        <v>11.15</v>
      </c>
      <c r="G84" s="34">
        <f t="shared" si="11"/>
        <v>413</v>
      </c>
      <c r="H84" s="35">
        <v>3</v>
      </c>
      <c r="I84" s="33">
        <v>10.86</v>
      </c>
      <c r="J84" s="34">
        <f t="shared" si="12"/>
        <v>500</v>
      </c>
      <c r="K84" s="35">
        <v>2</v>
      </c>
      <c r="L84" s="38">
        <v>0.007495717592592593</v>
      </c>
      <c r="M84" s="34">
        <f t="shared" si="13"/>
        <v>238</v>
      </c>
      <c r="N84" s="39"/>
      <c r="O84" s="36">
        <v>3.89</v>
      </c>
      <c r="P84" s="34">
        <f t="shared" si="14"/>
        <v>422</v>
      </c>
      <c r="Q84" s="37"/>
      <c r="R84" s="36">
        <v>31</v>
      </c>
      <c r="S84" s="34">
        <f t="shared" si="15"/>
        <v>399</v>
      </c>
      <c r="T84" s="37"/>
      <c r="U84" s="40">
        <f>SUM(G84,J84,P84,S84,M84)</f>
        <v>1972</v>
      </c>
      <c r="V84" s="29">
        <v>2</v>
      </c>
    </row>
    <row r="85" spans="1:22" ht="15.75" customHeight="1">
      <c r="A85" s="184">
        <v>320</v>
      </c>
      <c r="B85" s="50" t="s">
        <v>33</v>
      </c>
      <c r="C85" s="50" t="s">
        <v>34</v>
      </c>
      <c r="D85" s="51">
        <v>1999</v>
      </c>
      <c r="E85" s="50" t="s">
        <v>21</v>
      </c>
      <c r="F85" s="52">
        <v>11.76</v>
      </c>
      <c r="G85" s="53">
        <f t="shared" si="11"/>
        <v>360</v>
      </c>
      <c r="H85" s="54">
        <v>4</v>
      </c>
      <c r="I85" s="52">
        <v>12.85</v>
      </c>
      <c r="J85" s="53">
        <f t="shared" si="12"/>
        <v>374</v>
      </c>
      <c r="K85" s="54">
        <v>2</v>
      </c>
      <c r="L85" s="57">
        <v>0.006309375</v>
      </c>
      <c r="M85" s="53">
        <f t="shared" si="13"/>
        <v>346</v>
      </c>
      <c r="N85" s="58"/>
      <c r="O85" s="55">
        <v>3.67</v>
      </c>
      <c r="P85" s="53">
        <f t="shared" si="14"/>
        <v>395</v>
      </c>
      <c r="Q85" s="56"/>
      <c r="R85" s="55">
        <v>29</v>
      </c>
      <c r="S85" s="53">
        <f t="shared" si="15"/>
        <v>382</v>
      </c>
      <c r="T85" s="56"/>
      <c r="U85" s="59">
        <f>SUM(G85,J85,P85,S85,M85)</f>
        <v>1857</v>
      </c>
      <c r="V85" s="29">
        <v>3</v>
      </c>
    </row>
    <row r="86" spans="1:22" ht="15.75" customHeight="1">
      <c r="A86" s="184">
        <v>322</v>
      </c>
      <c r="B86" s="60" t="s">
        <v>35</v>
      </c>
      <c r="C86" s="60" t="s">
        <v>36</v>
      </c>
      <c r="D86" s="61">
        <v>1999</v>
      </c>
      <c r="E86" s="60" t="s">
        <v>21</v>
      </c>
      <c r="F86" s="52">
        <v>11.42</v>
      </c>
      <c r="G86" s="53">
        <f t="shared" si="11"/>
        <v>389</v>
      </c>
      <c r="H86" s="54">
        <v>4</v>
      </c>
      <c r="I86" s="52">
        <v>13.57</v>
      </c>
      <c r="J86" s="53">
        <f t="shared" si="12"/>
        <v>338</v>
      </c>
      <c r="K86" s="54">
        <v>2</v>
      </c>
      <c r="L86" s="57">
        <v>0.006418171296296296</v>
      </c>
      <c r="M86" s="53">
        <f t="shared" si="13"/>
        <v>334</v>
      </c>
      <c r="N86" s="58"/>
      <c r="O86" s="55">
        <v>3.62</v>
      </c>
      <c r="P86" s="53">
        <f t="shared" si="14"/>
        <v>389</v>
      </c>
      <c r="Q86" s="56"/>
      <c r="R86" s="55">
        <v>27.5</v>
      </c>
      <c r="S86" s="53">
        <f t="shared" si="15"/>
        <v>368</v>
      </c>
      <c r="T86" s="56"/>
      <c r="U86" s="59">
        <f>SUM(G86,J86,P86,S86,M86)</f>
        <v>1818</v>
      </c>
      <c r="V86" s="29">
        <v>4</v>
      </c>
    </row>
    <row r="87" spans="1:22" ht="15.75" customHeight="1">
      <c r="A87" s="184">
        <v>353</v>
      </c>
      <c r="B87" s="60" t="s">
        <v>37</v>
      </c>
      <c r="C87" s="60" t="s">
        <v>38</v>
      </c>
      <c r="D87" s="61">
        <v>1999</v>
      </c>
      <c r="E87" s="60" t="s">
        <v>39</v>
      </c>
      <c r="F87" s="52"/>
      <c r="G87" s="53" t="str">
        <f t="shared" si="11"/>
        <v> </v>
      </c>
      <c r="H87" s="54"/>
      <c r="I87" s="52">
        <v>10.94</v>
      </c>
      <c r="J87" s="53">
        <f t="shared" si="12"/>
        <v>494</v>
      </c>
      <c r="K87" s="54">
        <v>2</v>
      </c>
      <c r="L87" s="57"/>
      <c r="M87" s="53" t="str">
        <f t="shared" si="13"/>
        <v> </v>
      </c>
      <c r="N87" s="58"/>
      <c r="O87" s="55"/>
      <c r="P87" s="53" t="str">
        <f t="shared" si="14"/>
        <v> </v>
      </c>
      <c r="Q87" s="56"/>
      <c r="R87" s="55"/>
      <c r="S87" s="53" t="str">
        <f t="shared" si="15"/>
        <v> </v>
      </c>
      <c r="T87" s="56"/>
      <c r="U87" s="40" t="s">
        <v>27</v>
      </c>
      <c r="V87" s="29"/>
    </row>
    <row r="88" spans="1:22" ht="12.75" customHeight="1">
      <c r="A88" s="185"/>
      <c r="B88" s="62"/>
      <c r="C88" s="62"/>
      <c r="D88" s="63"/>
      <c r="E88" s="64"/>
      <c r="F88" s="65"/>
      <c r="G88" s="66" t="str">
        <f t="shared" si="11"/>
        <v> </v>
      </c>
      <c r="H88" s="67"/>
      <c r="I88" s="65"/>
      <c r="J88" s="66" t="str">
        <f t="shared" si="12"/>
        <v> </v>
      </c>
      <c r="K88" s="67"/>
      <c r="L88" s="70"/>
      <c r="M88" s="66" t="str">
        <f t="shared" si="13"/>
        <v> </v>
      </c>
      <c r="N88" s="71"/>
      <c r="O88" s="68"/>
      <c r="P88" s="66" t="str">
        <f t="shared" si="14"/>
        <v> </v>
      </c>
      <c r="Q88" s="69"/>
      <c r="R88" s="68"/>
      <c r="S88" s="66" t="str">
        <f t="shared" si="15"/>
        <v> </v>
      </c>
      <c r="T88" s="69"/>
      <c r="U88" s="72"/>
      <c r="V88" s="29"/>
    </row>
    <row r="89" spans="1:22" ht="12.75" customHeight="1">
      <c r="A89" s="186"/>
      <c r="B89" s="74"/>
      <c r="C89" s="74"/>
      <c r="D89" s="75"/>
      <c r="E89" s="76" t="s">
        <v>40</v>
      </c>
      <c r="F89" s="77" t="s">
        <v>41</v>
      </c>
      <c r="G89" s="78" t="s">
        <v>42</v>
      </c>
      <c r="H89" s="79"/>
      <c r="I89" s="77" t="s">
        <v>43</v>
      </c>
      <c r="J89" s="78" t="s">
        <v>44</v>
      </c>
      <c r="K89" s="69"/>
      <c r="L89" s="70"/>
      <c r="M89" s="66" t="str">
        <f t="shared" si="13"/>
        <v> </v>
      </c>
      <c r="N89" s="71"/>
      <c r="O89" s="68"/>
      <c r="P89" s="66" t="str">
        <f t="shared" si="14"/>
        <v> </v>
      </c>
      <c r="Q89" s="69"/>
      <c r="R89" s="68"/>
      <c r="S89" s="66" t="str">
        <f t="shared" si="15"/>
        <v> </v>
      </c>
      <c r="T89" s="69"/>
      <c r="U89" s="72"/>
      <c r="V89" s="29"/>
    </row>
    <row r="90" spans="1:22" ht="12.75" customHeight="1">
      <c r="A90" s="186"/>
      <c r="B90" s="74"/>
      <c r="C90" s="74"/>
      <c r="D90" s="75"/>
      <c r="E90" s="80"/>
      <c r="F90" s="77" t="s">
        <v>45</v>
      </c>
      <c r="G90" s="78" t="s">
        <v>46</v>
      </c>
      <c r="H90" s="79"/>
      <c r="I90" s="77" t="s">
        <v>47</v>
      </c>
      <c r="J90" s="78" t="s">
        <v>48</v>
      </c>
      <c r="K90" s="69"/>
      <c r="L90" s="70"/>
      <c r="M90" s="66" t="str">
        <f t="shared" si="13"/>
        <v> </v>
      </c>
      <c r="N90" s="71"/>
      <c r="O90" s="68"/>
      <c r="P90" s="66" t="str">
        <f t="shared" si="14"/>
        <v> </v>
      </c>
      <c r="Q90" s="69"/>
      <c r="R90" s="68"/>
      <c r="S90" s="66" t="str">
        <f t="shared" si="15"/>
        <v> </v>
      </c>
      <c r="T90" s="69"/>
      <c r="U90" s="72"/>
      <c r="V90" s="29"/>
    </row>
    <row r="91" spans="1:22" ht="12.75" customHeight="1">
      <c r="A91" s="151"/>
      <c r="B91" s="152"/>
      <c r="C91" s="152"/>
      <c r="D91" s="153"/>
      <c r="E91" s="152"/>
      <c r="F91" s="21"/>
      <c r="G91" s="22" t="str">
        <f t="shared" si="11"/>
        <v> </v>
      </c>
      <c r="H91" s="25"/>
      <c r="I91" s="21"/>
      <c r="J91" s="22" t="str">
        <f t="shared" si="12"/>
        <v> </v>
      </c>
      <c r="K91" s="25"/>
      <c r="L91" s="26"/>
      <c r="M91" s="22" t="str">
        <f t="shared" si="13"/>
        <v> </v>
      </c>
      <c r="N91" s="27"/>
      <c r="O91" s="24"/>
      <c r="P91" s="22" t="str">
        <f t="shared" si="14"/>
        <v> </v>
      </c>
      <c r="Q91" s="25"/>
      <c r="R91" s="24"/>
      <c r="S91" s="22" t="str">
        <f t="shared" si="15"/>
        <v> </v>
      </c>
      <c r="T91" s="25"/>
      <c r="U91" s="28"/>
      <c r="V91" s="29"/>
    </row>
    <row r="93" spans="1:22" ht="15.75" customHeight="1">
      <c r="A93" s="6"/>
      <c r="B93" s="6"/>
      <c r="C93" s="6"/>
      <c r="D93" s="6" t="s">
        <v>3</v>
      </c>
      <c r="E93" s="6"/>
      <c r="F93" s="6"/>
      <c r="G93" s="6"/>
      <c r="H93" s="6"/>
      <c r="I93" s="6"/>
      <c r="J93" s="1"/>
      <c r="K93" s="1"/>
      <c r="L93" s="2"/>
      <c r="M93" s="3"/>
      <c r="N93" s="1"/>
      <c r="O93" s="4"/>
      <c r="P93" s="4"/>
      <c r="Q93" s="4"/>
      <c r="R93" s="5" t="s">
        <v>142</v>
      </c>
      <c r="S93" s="1"/>
      <c r="T93" s="1"/>
      <c r="U93" s="1"/>
      <c r="V93" s="5" t="s">
        <v>2</v>
      </c>
    </row>
    <row r="94" ht="15.75" customHeight="1"/>
    <row r="95" spans="1:22" ht="15.75" customHeight="1">
      <c r="A95" s="291" t="s">
        <v>4</v>
      </c>
      <c r="B95" s="293" t="s">
        <v>5</v>
      </c>
      <c r="C95" s="293" t="s">
        <v>6</v>
      </c>
      <c r="D95" s="291" t="s">
        <v>7</v>
      </c>
      <c r="E95" s="293" t="s">
        <v>8</v>
      </c>
      <c r="F95" s="277" t="s">
        <v>9</v>
      </c>
      <c r="G95" s="277"/>
      <c r="H95" s="278"/>
      <c r="I95" s="277" t="s">
        <v>10</v>
      </c>
      <c r="J95" s="277"/>
      <c r="K95" s="278"/>
      <c r="L95" s="276" t="s">
        <v>13</v>
      </c>
      <c r="M95" s="277"/>
      <c r="N95" s="278"/>
      <c r="O95" s="276" t="s">
        <v>11</v>
      </c>
      <c r="P95" s="277"/>
      <c r="Q95" s="278"/>
      <c r="R95" s="276" t="s">
        <v>12</v>
      </c>
      <c r="S95" s="277"/>
      <c r="T95" s="278"/>
      <c r="U95" s="289" t="s">
        <v>14</v>
      </c>
      <c r="V95" s="290"/>
    </row>
    <row r="96" spans="1:22" ht="15.75" customHeight="1">
      <c r="A96" s="292"/>
      <c r="B96" s="294"/>
      <c r="C96" s="294"/>
      <c r="D96" s="292"/>
      <c r="E96" s="294"/>
      <c r="F96" s="10" t="s">
        <v>15</v>
      </c>
      <c r="G96" s="11" t="s">
        <v>16</v>
      </c>
      <c r="H96" s="12"/>
      <c r="I96" s="10" t="s">
        <v>15</v>
      </c>
      <c r="J96" s="11" t="s">
        <v>16</v>
      </c>
      <c r="K96" s="12"/>
      <c r="L96" s="14" t="s">
        <v>15</v>
      </c>
      <c r="M96" s="11" t="s">
        <v>16</v>
      </c>
      <c r="N96" s="12"/>
      <c r="O96" s="13" t="s">
        <v>17</v>
      </c>
      <c r="P96" s="11" t="s">
        <v>16</v>
      </c>
      <c r="Q96" s="12"/>
      <c r="R96" s="13" t="s">
        <v>17</v>
      </c>
      <c r="S96" s="11" t="s">
        <v>16</v>
      </c>
      <c r="T96" s="12"/>
      <c r="U96" s="15" t="s">
        <v>16</v>
      </c>
      <c r="V96" s="16" t="s">
        <v>18</v>
      </c>
    </row>
    <row r="97" spans="1:22" ht="15.75" customHeight="1">
      <c r="A97" s="151"/>
      <c r="B97" s="160"/>
      <c r="C97" s="160"/>
      <c r="D97" s="169"/>
      <c r="E97" s="155"/>
      <c r="F97" s="21"/>
      <c r="G97" s="22" t="str">
        <f aca="true" t="shared" si="16" ref="G97:G102">IF(F97&gt;0,ROUNDDOWN(((75/F97)-4.1)/0.00664,0)," ")</f>
        <v> </v>
      </c>
      <c r="H97" s="23"/>
      <c r="I97" s="21"/>
      <c r="J97" s="22" t="str">
        <f aca="true" t="shared" si="17" ref="J97:J102">IF(I97&gt;0,ROUNDDOWN(((60/I97)-3.04)/0.0056,0)," ")</f>
        <v> </v>
      </c>
      <c r="K97" s="23"/>
      <c r="L97" s="26"/>
      <c r="M97" s="22" t="str">
        <f aca="true" t="shared" si="18" ref="M97:M102">IF(L97&gt;0,ROUNDDOWN(((2000/(L97*86400))-1.784)/0.006,0)," ")</f>
        <v> </v>
      </c>
      <c r="N97" s="27"/>
      <c r="O97" s="24"/>
      <c r="P97" s="22" t="str">
        <f aca="true" t="shared" si="19" ref="P97:P102">IF(O97&gt;0,ROUNDDOWN((SQRT(O97)-1.15028)/0.00219,0)," ")</f>
        <v> </v>
      </c>
      <c r="Q97" s="25"/>
      <c r="R97" s="24"/>
      <c r="S97" s="22" t="str">
        <f aca="true" t="shared" si="20" ref="S97:S102">IF(R97&gt;0,ROUNDDOWN((SQRT(R97)-1.936)/0.0124,0)," ")</f>
        <v> </v>
      </c>
      <c r="T97" s="25"/>
      <c r="U97" s="28"/>
      <c r="V97" s="29"/>
    </row>
    <row r="98" spans="1:22" ht="15.75" customHeight="1">
      <c r="A98" s="172">
        <v>477</v>
      </c>
      <c r="B98" s="173" t="s">
        <v>143</v>
      </c>
      <c r="C98" s="173" t="s">
        <v>144</v>
      </c>
      <c r="D98" s="174">
        <v>1999</v>
      </c>
      <c r="E98" s="173" t="s">
        <v>60</v>
      </c>
      <c r="F98" s="175">
        <v>11.08</v>
      </c>
      <c r="G98" s="176">
        <f t="shared" si="16"/>
        <v>401</v>
      </c>
      <c r="H98" s="23">
        <v>4</v>
      </c>
      <c r="I98" s="175">
        <v>10.88</v>
      </c>
      <c r="J98" s="176">
        <f t="shared" si="17"/>
        <v>441</v>
      </c>
      <c r="K98" s="23">
        <v>2</v>
      </c>
      <c r="L98" s="179">
        <v>0.00518229166666667</v>
      </c>
      <c r="M98" s="176">
        <f t="shared" si="18"/>
        <v>447</v>
      </c>
      <c r="N98" s="27"/>
      <c r="O98" s="177">
        <v>4.04</v>
      </c>
      <c r="P98" s="176">
        <f t="shared" si="19"/>
        <v>392</v>
      </c>
      <c r="Q98" s="178"/>
      <c r="R98" s="177">
        <v>39.5</v>
      </c>
      <c r="S98" s="176">
        <f t="shared" si="20"/>
        <v>350</v>
      </c>
      <c r="T98" s="178"/>
      <c r="U98" s="28">
        <f>SUM(G98,J98,P98,S98,M98)</f>
        <v>2031</v>
      </c>
      <c r="V98" s="29">
        <v>1</v>
      </c>
    </row>
    <row r="99" spans="1:22" ht="15.75" customHeight="1">
      <c r="A99" s="172">
        <v>329</v>
      </c>
      <c r="B99" s="173" t="s">
        <v>145</v>
      </c>
      <c r="C99" s="173" t="s">
        <v>146</v>
      </c>
      <c r="D99" s="174">
        <v>1999</v>
      </c>
      <c r="E99" s="173" t="s">
        <v>21</v>
      </c>
      <c r="F99" s="175">
        <v>11.35</v>
      </c>
      <c r="G99" s="176">
        <f t="shared" si="16"/>
        <v>377</v>
      </c>
      <c r="H99" s="23">
        <v>4</v>
      </c>
      <c r="I99" s="175">
        <v>12.62</v>
      </c>
      <c r="J99" s="176">
        <f t="shared" si="17"/>
        <v>306</v>
      </c>
      <c r="K99" s="23">
        <v>2</v>
      </c>
      <c r="L99" s="179">
        <v>0.00526909722222222</v>
      </c>
      <c r="M99" s="176">
        <f t="shared" si="18"/>
        <v>434</v>
      </c>
      <c r="N99" s="27"/>
      <c r="O99" s="177">
        <v>3.66</v>
      </c>
      <c r="P99" s="176">
        <f t="shared" si="19"/>
        <v>348</v>
      </c>
      <c r="Q99" s="178"/>
      <c r="R99" s="177">
        <v>40</v>
      </c>
      <c r="S99" s="176">
        <f t="shared" si="20"/>
        <v>353</v>
      </c>
      <c r="T99" s="178"/>
      <c r="U99" s="28">
        <f>SUM(G99,J99,P99,S99,M99)</f>
        <v>1818</v>
      </c>
      <c r="V99" s="29">
        <v>2</v>
      </c>
    </row>
    <row r="100" spans="1:22" ht="15.75" customHeight="1">
      <c r="A100" s="151"/>
      <c r="B100" s="160"/>
      <c r="C100" s="160"/>
      <c r="D100" s="169"/>
      <c r="E100" s="155"/>
      <c r="F100" s="21"/>
      <c r="G100" s="22" t="str">
        <f t="shared" si="16"/>
        <v> </v>
      </c>
      <c r="H100" s="23"/>
      <c r="I100" s="21"/>
      <c r="J100" s="22" t="str">
        <f t="shared" si="17"/>
        <v> </v>
      </c>
      <c r="K100" s="23"/>
      <c r="L100" s="26"/>
      <c r="M100" s="22" t="str">
        <f t="shared" si="18"/>
        <v> </v>
      </c>
      <c r="N100" s="27"/>
      <c r="O100" s="24"/>
      <c r="P100" s="22" t="str">
        <f t="shared" si="19"/>
        <v> </v>
      </c>
      <c r="Q100" s="25"/>
      <c r="R100" s="24"/>
      <c r="S100" s="22" t="str">
        <f t="shared" si="20"/>
        <v> </v>
      </c>
      <c r="T100" s="25"/>
      <c r="U100" s="28"/>
      <c r="V100" s="29"/>
    </row>
    <row r="101" spans="1:22" ht="12.75" customHeight="1">
      <c r="A101" s="151"/>
      <c r="B101" s="160"/>
      <c r="C101" s="160"/>
      <c r="D101" s="169"/>
      <c r="E101" s="180" t="s">
        <v>40</v>
      </c>
      <c r="F101" s="183" t="s">
        <v>45</v>
      </c>
      <c r="G101" s="182" t="s">
        <v>46</v>
      </c>
      <c r="H101" s="23"/>
      <c r="I101" s="181" t="s">
        <v>47</v>
      </c>
      <c r="J101" s="182" t="s">
        <v>48</v>
      </c>
      <c r="K101" s="23"/>
      <c r="L101" s="26"/>
      <c r="M101" s="22" t="str">
        <f t="shared" si="18"/>
        <v> </v>
      </c>
      <c r="N101" s="27"/>
      <c r="O101" s="24"/>
      <c r="P101" s="22" t="str">
        <f t="shared" si="19"/>
        <v> </v>
      </c>
      <c r="Q101" s="25"/>
      <c r="R101" s="24"/>
      <c r="S101" s="22" t="str">
        <f t="shared" si="20"/>
        <v> </v>
      </c>
      <c r="T101" s="25"/>
      <c r="U101" s="28"/>
      <c r="V101" s="29"/>
    </row>
    <row r="102" spans="1:22" ht="12.75" customHeight="1">
      <c r="A102" s="151"/>
      <c r="B102" s="160"/>
      <c r="C102" s="160"/>
      <c r="D102" s="161"/>
      <c r="E102" s="160"/>
      <c r="F102" s="21"/>
      <c r="G102" s="22" t="str">
        <f t="shared" si="16"/>
        <v> </v>
      </c>
      <c r="H102" s="23"/>
      <c r="I102" s="21"/>
      <c r="J102" s="22" t="str">
        <f t="shared" si="17"/>
        <v> </v>
      </c>
      <c r="K102" s="23"/>
      <c r="L102" s="26"/>
      <c r="M102" s="22" t="str">
        <f t="shared" si="18"/>
        <v> </v>
      </c>
      <c r="N102" s="27"/>
      <c r="O102" s="24"/>
      <c r="P102" s="22" t="str">
        <f t="shared" si="19"/>
        <v> </v>
      </c>
      <c r="Q102" s="25"/>
      <c r="R102" s="24"/>
      <c r="S102" s="22" t="str">
        <f t="shared" si="20"/>
        <v> </v>
      </c>
      <c r="T102" s="25"/>
      <c r="U102" s="28"/>
      <c r="V102" s="29"/>
    </row>
    <row r="103" spans="1:22" s="1" customFormat="1" ht="15.75" customHeight="1">
      <c r="A103" s="7"/>
      <c r="B103"/>
      <c r="C103"/>
      <c r="D103"/>
      <c r="E103"/>
      <c r="F103" s="8"/>
      <c r="G103"/>
      <c r="H103"/>
      <c r="I103" s="8"/>
      <c r="J103"/>
      <c r="K103"/>
      <c r="L103" s="8"/>
      <c r="M103"/>
      <c r="N103"/>
      <c r="O103" s="8"/>
      <c r="P103"/>
      <c r="Q103"/>
      <c r="R103" s="9"/>
      <c r="S103"/>
      <c r="T103"/>
      <c r="U103"/>
      <c r="V103"/>
    </row>
    <row r="104" spans="1:22" s="1" customFormat="1" ht="15.75" customHeight="1">
      <c r="A104" s="7"/>
      <c r="B104"/>
      <c r="C104"/>
      <c r="D104"/>
      <c r="E104"/>
      <c r="F104" s="8"/>
      <c r="G104"/>
      <c r="H104"/>
      <c r="I104" s="8"/>
      <c r="J104"/>
      <c r="K104"/>
      <c r="L104" s="8"/>
      <c r="M104"/>
      <c r="N104"/>
      <c r="O104" s="8"/>
      <c r="P104"/>
      <c r="Q104"/>
      <c r="R104" s="9"/>
      <c r="S104"/>
      <c r="T104"/>
      <c r="U104"/>
      <c r="V104"/>
    </row>
    <row r="105" spans="1:22" s="1" customFormat="1" ht="15.75" customHeight="1">
      <c r="A105" s="7"/>
      <c r="B105"/>
      <c r="C105"/>
      <c r="D105"/>
      <c r="E105"/>
      <c r="F105" s="8"/>
      <c r="G105"/>
      <c r="H105"/>
      <c r="I105" s="8"/>
      <c r="J105"/>
      <c r="K105"/>
      <c r="L105" s="8"/>
      <c r="M105"/>
      <c r="N105"/>
      <c r="O105" s="8"/>
      <c r="P105"/>
      <c r="Q105"/>
      <c r="R105" s="9"/>
      <c r="S105"/>
      <c r="T105"/>
      <c r="U105"/>
      <c r="V105"/>
    </row>
    <row r="106" spans="1:22" s="1" customFormat="1" ht="15.75" customHeight="1">
      <c r="A106" s="7"/>
      <c r="B106"/>
      <c r="C106"/>
      <c r="D106"/>
      <c r="E106"/>
      <c r="F106" s="8"/>
      <c r="G106"/>
      <c r="H106"/>
      <c r="I106" s="8"/>
      <c r="J106"/>
      <c r="K106"/>
      <c r="L106" s="8"/>
      <c r="M106"/>
      <c r="N106"/>
      <c r="O106" s="8"/>
      <c r="P106"/>
      <c r="Q106"/>
      <c r="R106" s="9"/>
      <c r="S106"/>
      <c r="T106"/>
      <c r="U106"/>
      <c r="V106"/>
    </row>
    <row r="107" spans="1:22" s="1" customFormat="1" ht="15.75" customHeight="1">
      <c r="A107" s="7"/>
      <c r="B107"/>
      <c r="C107"/>
      <c r="D107"/>
      <c r="E107"/>
      <c r="F107" s="8"/>
      <c r="G107"/>
      <c r="H107"/>
      <c r="I107" s="8"/>
      <c r="J107"/>
      <c r="K107"/>
      <c r="L107" s="8"/>
      <c r="M107"/>
      <c r="N107"/>
      <c r="O107" s="8"/>
      <c r="P107"/>
      <c r="Q107"/>
      <c r="R107" s="9"/>
      <c r="S107"/>
      <c r="T107"/>
      <c r="U107"/>
      <c r="V107"/>
    </row>
    <row r="108" spans="1:22" s="1" customFormat="1" ht="15.75" customHeight="1">
      <c r="A108" s="6"/>
      <c r="B108" s="6"/>
      <c r="C108" s="6"/>
      <c r="D108" s="6" t="s">
        <v>118</v>
      </c>
      <c r="E108" s="6"/>
      <c r="F108" s="6"/>
      <c r="G108" s="6"/>
      <c r="H108" s="6"/>
      <c r="I108" s="2"/>
      <c r="J108" s="3"/>
      <c r="L108" s="4"/>
      <c r="M108" s="4"/>
      <c r="N108" s="4"/>
      <c r="O108" s="5"/>
      <c r="R108" s="5" t="s">
        <v>1</v>
      </c>
      <c r="V108" s="5" t="s">
        <v>2</v>
      </c>
    </row>
    <row r="109" spans="1:22" s="1" customFormat="1" ht="15.75" customHeight="1">
      <c r="A109" s="7"/>
      <c r="B109"/>
      <c r="C109"/>
      <c r="D109"/>
      <c r="E109"/>
      <c r="F109" s="8"/>
      <c r="G109"/>
      <c r="H109"/>
      <c r="I109" s="8"/>
      <c r="J109"/>
      <c r="K109"/>
      <c r="L109" s="8"/>
      <c r="M109"/>
      <c r="N109"/>
      <c r="O109" s="9"/>
      <c r="P109"/>
      <c r="Q109"/>
      <c r="R109" s="9"/>
      <c r="S109"/>
      <c r="T109"/>
      <c r="U109"/>
      <c r="V109"/>
    </row>
    <row r="110" spans="1:22" s="1" customFormat="1" ht="18.75" customHeight="1">
      <c r="A110" s="291" t="s">
        <v>4</v>
      </c>
      <c r="B110" s="293" t="s">
        <v>5</v>
      </c>
      <c r="C110" s="293" t="s">
        <v>6</v>
      </c>
      <c r="D110" s="291" t="s">
        <v>7</v>
      </c>
      <c r="E110" s="293" t="s">
        <v>8</v>
      </c>
      <c r="F110" s="277" t="s">
        <v>9</v>
      </c>
      <c r="G110" s="277"/>
      <c r="H110" s="278"/>
      <c r="I110" s="276" t="s">
        <v>11</v>
      </c>
      <c r="J110" s="277"/>
      <c r="K110" s="278"/>
      <c r="L110" s="276" t="s">
        <v>54</v>
      </c>
      <c r="M110" s="277"/>
      <c r="N110" s="278"/>
      <c r="O110" s="276" t="s">
        <v>12</v>
      </c>
      <c r="P110" s="277"/>
      <c r="Q110" s="278"/>
      <c r="R110" s="276"/>
      <c r="S110" s="277"/>
      <c r="T110" s="278"/>
      <c r="U110" s="289" t="s">
        <v>14</v>
      </c>
      <c r="V110" s="290"/>
    </row>
    <row r="111" spans="1:22" s="1" customFormat="1" ht="18.75" customHeight="1">
      <c r="A111" s="292"/>
      <c r="B111" s="294"/>
      <c r="C111" s="294"/>
      <c r="D111" s="292"/>
      <c r="E111" s="294"/>
      <c r="F111" s="10" t="s">
        <v>15</v>
      </c>
      <c r="G111" s="11" t="s">
        <v>16</v>
      </c>
      <c r="H111" s="12"/>
      <c r="I111" s="13" t="s">
        <v>17</v>
      </c>
      <c r="J111" s="11" t="s">
        <v>16</v>
      </c>
      <c r="K111" s="12"/>
      <c r="L111" s="13" t="s">
        <v>17</v>
      </c>
      <c r="M111" s="11" t="s">
        <v>16</v>
      </c>
      <c r="N111" s="12"/>
      <c r="O111" s="13" t="s">
        <v>17</v>
      </c>
      <c r="P111" s="11" t="s">
        <v>16</v>
      </c>
      <c r="Q111" s="12"/>
      <c r="R111" s="13"/>
      <c r="S111" s="11"/>
      <c r="T111" s="12"/>
      <c r="U111" s="15" t="s">
        <v>16</v>
      </c>
      <c r="V111" s="16" t="s">
        <v>18</v>
      </c>
    </row>
    <row r="112" spans="1:22" s="1" customFormat="1" ht="15.75" customHeight="1">
      <c r="A112" s="17"/>
      <c r="B112" s="18"/>
      <c r="C112" s="18"/>
      <c r="D112" s="19"/>
      <c r="E112" s="20"/>
      <c r="F112" s="21"/>
      <c r="G112" s="22" t="str">
        <f aca="true" t="shared" si="21" ref="G112:G121">IF(F112&gt;0,ROUNDDOWN(((75/F112)-3.998)/0.0066,0)," ")</f>
        <v> </v>
      </c>
      <c r="H112" s="25"/>
      <c r="I112" s="24"/>
      <c r="J112" s="22" t="str">
        <f aca="true" t="shared" si="22" ref="J112:J121">IF(I112&gt;0,ROUNDDOWN((SQRT(I112)-1.0935)/0.00208,0)," ")</f>
        <v> </v>
      </c>
      <c r="K112" s="25"/>
      <c r="L112" s="24"/>
      <c r="M112" s="22" t="str">
        <f aca="true" t="shared" si="23" ref="M112:M118">IF(L112&gt;0,ROUNDDOWN((SQRT(L112)-0.8807)/0.00068,0)," ")</f>
        <v> </v>
      </c>
      <c r="N112" s="25"/>
      <c r="O112" s="24"/>
      <c r="P112" s="22" t="str">
        <f aca="true" t="shared" si="24" ref="P112:P131">IF(O112&gt;0,ROUNDDOWN((SQRT(O112)-1.4149)/0.01039,0)," ")</f>
        <v> </v>
      </c>
      <c r="Q112" s="25"/>
      <c r="R112" s="24"/>
      <c r="S112" s="22"/>
      <c r="T112" s="25"/>
      <c r="U112" s="28"/>
      <c r="V112" s="29"/>
    </row>
    <row r="113" spans="1:22" s="1" customFormat="1" ht="15.75" customHeight="1">
      <c r="A113" s="142">
        <v>357</v>
      </c>
      <c r="B113" s="143" t="s">
        <v>86</v>
      </c>
      <c r="C113" s="143" t="s">
        <v>87</v>
      </c>
      <c r="D113" s="144">
        <v>2000</v>
      </c>
      <c r="E113" s="145" t="s">
        <v>39</v>
      </c>
      <c r="F113" s="52">
        <v>11</v>
      </c>
      <c r="G113" s="53">
        <f t="shared" si="21"/>
        <v>427</v>
      </c>
      <c r="H113" s="146">
        <v>1</v>
      </c>
      <c r="I113" s="55">
        <v>3.92</v>
      </c>
      <c r="J113" s="53">
        <f t="shared" si="22"/>
        <v>426</v>
      </c>
      <c r="K113" s="56"/>
      <c r="L113" s="55">
        <v>1.25</v>
      </c>
      <c r="M113" s="53">
        <f t="shared" si="23"/>
        <v>349</v>
      </c>
      <c r="N113" s="56"/>
      <c r="O113" s="55">
        <v>39</v>
      </c>
      <c r="P113" s="53">
        <f t="shared" si="24"/>
        <v>464</v>
      </c>
      <c r="Q113" s="56"/>
      <c r="R113" s="55"/>
      <c r="S113" s="53"/>
      <c r="T113" s="56"/>
      <c r="U113" s="28">
        <f>SUM(G113,J113,M113,Q113)</f>
        <v>1202</v>
      </c>
      <c r="V113" s="29">
        <v>1</v>
      </c>
    </row>
    <row r="114" spans="1:22" s="1" customFormat="1" ht="15.75" customHeight="1">
      <c r="A114" s="142">
        <v>409</v>
      </c>
      <c r="B114" s="147" t="s">
        <v>25</v>
      </c>
      <c r="C114" s="147" t="s">
        <v>26</v>
      </c>
      <c r="D114" s="148">
        <v>2000</v>
      </c>
      <c r="E114" s="147" t="s">
        <v>24</v>
      </c>
      <c r="F114" s="52">
        <v>11.57</v>
      </c>
      <c r="G114" s="53">
        <f t="shared" si="21"/>
        <v>376</v>
      </c>
      <c r="H114" s="146">
        <v>2</v>
      </c>
      <c r="I114" s="55">
        <v>3.72</v>
      </c>
      <c r="J114" s="53">
        <f t="shared" si="22"/>
        <v>401</v>
      </c>
      <c r="K114" s="56"/>
      <c r="L114" s="55">
        <v>1.21</v>
      </c>
      <c r="M114" s="53">
        <f t="shared" si="23"/>
        <v>322</v>
      </c>
      <c r="N114" s="56"/>
      <c r="O114" s="55">
        <v>39.5</v>
      </c>
      <c r="P114" s="53">
        <f t="shared" si="24"/>
        <v>468</v>
      </c>
      <c r="Q114" s="56"/>
      <c r="R114" s="55"/>
      <c r="S114" s="53"/>
      <c r="T114" s="56"/>
      <c r="U114" s="28">
        <f aca="true" t="shared" si="25" ref="U114:U130">SUM(G114,J114,M114,Q114)</f>
        <v>1099</v>
      </c>
      <c r="V114" s="29">
        <v>2</v>
      </c>
    </row>
    <row r="115" spans="1:22" s="1" customFormat="1" ht="15.75" customHeight="1">
      <c r="A115" s="142">
        <v>384</v>
      </c>
      <c r="B115" s="147" t="s">
        <v>88</v>
      </c>
      <c r="C115" s="147" t="s">
        <v>89</v>
      </c>
      <c r="D115" s="148">
        <v>2000</v>
      </c>
      <c r="E115" s="147" t="s">
        <v>90</v>
      </c>
      <c r="F115" s="52">
        <v>11.52</v>
      </c>
      <c r="G115" s="53">
        <f t="shared" si="21"/>
        <v>380</v>
      </c>
      <c r="H115" s="146">
        <v>2</v>
      </c>
      <c r="I115" s="55">
        <v>3.69</v>
      </c>
      <c r="J115" s="53">
        <f t="shared" si="22"/>
        <v>397</v>
      </c>
      <c r="K115" s="56"/>
      <c r="L115" s="55">
        <v>1.25</v>
      </c>
      <c r="M115" s="53">
        <f t="shared" si="23"/>
        <v>349</v>
      </c>
      <c r="N115" s="56"/>
      <c r="O115" s="55">
        <v>23</v>
      </c>
      <c r="P115" s="53">
        <f t="shared" si="24"/>
        <v>325</v>
      </c>
      <c r="Q115" s="56"/>
      <c r="R115" s="55"/>
      <c r="S115" s="53"/>
      <c r="T115" s="56"/>
      <c r="U115" s="28">
        <f t="shared" si="25"/>
        <v>1126</v>
      </c>
      <c r="V115" s="29">
        <v>3</v>
      </c>
    </row>
    <row r="116" spans="1:22" s="1" customFormat="1" ht="15.75" customHeight="1">
      <c r="A116" s="142">
        <v>405</v>
      </c>
      <c r="B116" s="143" t="s">
        <v>22</v>
      </c>
      <c r="C116" s="143" t="s">
        <v>23</v>
      </c>
      <c r="D116" s="144">
        <v>2000</v>
      </c>
      <c r="E116" s="145" t="s">
        <v>24</v>
      </c>
      <c r="F116" s="52">
        <v>12.03</v>
      </c>
      <c r="G116" s="53">
        <f t="shared" si="21"/>
        <v>338</v>
      </c>
      <c r="H116" s="146">
        <v>1</v>
      </c>
      <c r="I116" s="55">
        <v>3.49</v>
      </c>
      <c r="J116" s="53">
        <f t="shared" si="22"/>
        <v>372</v>
      </c>
      <c r="K116" s="56"/>
      <c r="L116" s="55">
        <v>1.21</v>
      </c>
      <c r="M116" s="53">
        <f t="shared" si="23"/>
        <v>322</v>
      </c>
      <c r="N116" s="56"/>
      <c r="O116" s="55">
        <v>18.5</v>
      </c>
      <c r="P116" s="53">
        <f t="shared" si="24"/>
        <v>277</v>
      </c>
      <c r="Q116" s="56"/>
      <c r="R116" s="55"/>
      <c r="S116" s="53"/>
      <c r="T116" s="56"/>
      <c r="U116" s="28">
        <f t="shared" si="25"/>
        <v>1032</v>
      </c>
      <c r="V116" s="29">
        <v>4</v>
      </c>
    </row>
    <row r="117" spans="1:22" s="1" customFormat="1" ht="15.75" customHeight="1">
      <c r="A117" s="142">
        <v>500</v>
      </c>
      <c r="B117" s="149" t="s">
        <v>91</v>
      </c>
      <c r="C117" s="149" t="s">
        <v>92</v>
      </c>
      <c r="D117" s="144">
        <v>2000</v>
      </c>
      <c r="E117" s="145" t="s">
        <v>60</v>
      </c>
      <c r="F117" s="52">
        <v>11.96</v>
      </c>
      <c r="G117" s="53">
        <f t="shared" si="21"/>
        <v>344</v>
      </c>
      <c r="H117" s="146">
        <v>1</v>
      </c>
      <c r="I117" s="55">
        <v>3.27</v>
      </c>
      <c r="J117" s="53">
        <f t="shared" si="22"/>
        <v>343</v>
      </c>
      <c r="K117" s="56"/>
      <c r="L117" s="55">
        <v>1.09</v>
      </c>
      <c r="M117" s="53">
        <f t="shared" si="23"/>
        <v>240</v>
      </c>
      <c r="N117" s="56"/>
      <c r="O117" s="55">
        <v>23</v>
      </c>
      <c r="P117" s="53">
        <f t="shared" si="24"/>
        <v>325</v>
      </c>
      <c r="Q117" s="56"/>
      <c r="R117" s="55"/>
      <c r="S117" s="53"/>
      <c r="T117" s="56"/>
      <c r="U117" s="28">
        <f t="shared" si="25"/>
        <v>927</v>
      </c>
      <c r="V117" s="29">
        <v>5</v>
      </c>
    </row>
    <row r="118" spans="1:22" s="1" customFormat="1" ht="15.75" customHeight="1">
      <c r="A118" s="142">
        <v>349</v>
      </c>
      <c r="B118" s="147" t="s">
        <v>70</v>
      </c>
      <c r="C118" s="147" t="s">
        <v>93</v>
      </c>
      <c r="D118" s="148">
        <v>2000</v>
      </c>
      <c r="E118" s="145" t="s">
        <v>39</v>
      </c>
      <c r="F118" s="52">
        <v>12.46</v>
      </c>
      <c r="G118" s="53">
        <f t="shared" si="21"/>
        <v>306</v>
      </c>
      <c r="H118" s="146">
        <v>1</v>
      </c>
      <c r="I118" s="55">
        <v>3.29</v>
      </c>
      <c r="J118" s="53">
        <f t="shared" si="22"/>
        <v>346</v>
      </c>
      <c r="K118" s="56"/>
      <c r="L118" s="55">
        <v>1.05</v>
      </c>
      <c r="M118" s="53">
        <f t="shared" si="23"/>
        <v>211</v>
      </c>
      <c r="N118" s="56"/>
      <c r="O118" s="55">
        <v>23</v>
      </c>
      <c r="P118" s="53">
        <f t="shared" si="24"/>
        <v>325</v>
      </c>
      <c r="Q118" s="56"/>
      <c r="R118" s="55"/>
      <c r="S118" s="53"/>
      <c r="T118" s="56"/>
      <c r="U118" s="28">
        <f t="shared" si="25"/>
        <v>863</v>
      </c>
      <c r="V118" s="29">
        <v>6</v>
      </c>
    </row>
    <row r="119" spans="1:22" s="1" customFormat="1" ht="15.75" customHeight="1">
      <c r="A119" s="49">
        <v>390</v>
      </c>
      <c r="B119" s="150" t="s">
        <v>94</v>
      </c>
      <c r="C119" s="150" t="s">
        <v>95</v>
      </c>
      <c r="D119" s="51">
        <v>2000</v>
      </c>
      <c r="E119" s="150" t="s">
        <v>96</v>
      </c>
      <c r="F119" s="52">
        <v>12.01</v>
      </c>
      <c r="G119" s="53">
        <f t="shared" si="21"/>
        <v>340</v>
      </c>
      <c r="H119" s="146">
        <v>1</v>
      </c>
      <c r="I119" s="55">
        <v>3.41</v>
      </c>
      <c r="J119" s="53">
        <f t="shared" si="22"/>
        <v>362</v>
      </c>
      <c r="K119" s="56"/>
      <c r="L119" s="55" t="s">
        <v>61</v>
      </c>
      <c r="M119" s="53">
        <v>0</v>
      </c>
      <c r="N119" s="56"/>
      <c r="O119" s="55">
        <v>34</v>
      </c>
      <c r="P119" s="53">
        <f t="shared" si="24"/>
        <v>425</v>
      </c>
      <c r="Q119" s="56"/>
      <c r="R119" s="55"/>
      <c r="S119" s="53"/>
      <c r="T119" s="56"/>
      <c r="U119" s="28">
        <f t="shared" si="25"/>
        <v>702</v>
      </c>
      <c r="V119" s="29">
        <v>7</v>
      </c>
    </row>
    <row r="120" spans="1:22" s="1" customFormat="1" ht="15.75" customHeight="1">
      <c r="A120" s="142">
        <v>359</v>
      </c>
      <c r="B120" s="143" t="s">
        <v>97</v>
      </c>
      <c r="C120" s="143" t="s">
        <v>98</v>
      </c>
      <c r="D120" s="144">
        <v>2000</v>
      </c>
      <c r="E120" s="145" t="s">
        <v>39</v>
      </c>
      <c r="F120" s="52">
        <v>11.68</v>
      </c>
      <c r="G120" s="53">
        <f t="shared" si="21"/>
        <v>367</v>
      </c>
      <c r="H120" s="146">
        <v>2</v>
      </c>
      <c r="I120" s="55">
        <v>3.61</v>
      </c>
      <c r="J120" s="53">
        <f t="shared" si="22"/>
        <v>387</v>
      </c>
      <c r="K120" s="56"/>
      <c r="L120" s="55" t="s">
        <v>61</v>
      </c>
      <c r="M120" s="53">
        <v>0</v>
      </c>
      <c r="N120" s="56"/>
      <c r="O120" s="55">
        <v>23.5</v>
      </c>
      <c r="P120" s="53">
        <f t="shared" si="24"/>
        <v>330</v>
      </c>
      <c r="Q120" s="56"/>
      <c r="R120" s="55"/>
      <c r="S120" s="53"/>
      <c r="T120" s="56"/>
      <c r="U120" s="28">
        <f t="shared" si="25"/>
        <v>754</v>
      </c>
      <c r="V120" s="29">
        <v>8</v>
      </c>
    </row>
    <row r="121" spans="1:22" ht="15.75" customHeight="1">
      <c r="A121" s="142">
        <v>335</v>
      </c>
      <c r="B121" s="147" t="s">
        <v>99</v>
      </c>
      <c r="C121" s="147" t="s">
        <v>100</v>
      </c>
      <c r="D121" s="148">
        <v>2000</v>
      </c>
      <c r="E121" s="147" t="s">
        <v>101</v>
      </c>
      <c r="F121" s="52">
        <v>12.25</v>
      </c>
      <c r="G121" s="53">
        <f t="shared" si="21"/>
        <v>321</v>
      </c>
      <c r="H121" s="146">
        <v>1</v>
      </c>
      <c r="I121" s="55">
        <v>3.19</v>
      </c>
      <c r="J121" s="53">
        <f t="shared" si="22"/>
        <v>332</v>
      </c>
      <c r="K121" s="56"/>
      <c r="L121" s="55" t="s">
        <v>80</v>
      </c>
      <c r="M121" s="53"/>
      <c r="N121" s="56"/>
      <c r="O121" s="55">
        <v>22</v>
      </c>
      <c r="P121" s="53">
        <f t="shared" si="24"/>
        <v>315</v>
      </c>
      <c r="Q121" s="56"/>
      <c r="R121" s="55"/>
      <c r="S121" s="53"/>
      <c r="T121" s="56"/>
      <c r="U121" s="28">
        <f t="shared" si="25"/>
        <v>653</v>
      </c>
      <c r="V121" s="29">
        <v>9</v>
      </c>
    </row>
    <row r="122" spans="1:22" ht="15.75" customHeight="1">
      <c r="A122" s="142">
        <v>471</v>
      </c>
      <c r="B122" s="147" t="s">
        <v>102</v>
      </c>
      <c r="C122" s="147" t="s">
        <v>103</v>
      </c>
      <c r="D122" s="148">
        <v>2000</v>
      </c>
      <c r="E122" s="147" t="s">
        <v>60</v>
      </c>
      <c r="F122" s="52" t="s">
        <v>80</v>
      </c>
      <c r="G122" s="53"/>
      <c r="H122" s="146"/>
      <c r="I122" s="55" t="s">
        <v>61</v>
      </c>
      <c r="J122" s="53">
        <v>0</v>
      </c>
      <c r="K122" s="56"/>
      <c r="L122" s="55" t="s">
        <v>80</v>
      </c>
      <c r="M122" s="53"/>
      <c r="N122" s="56"/>
      <c r="O122" s="55">
        <v>15</v>
      </c>
      <c r="P122" s="53">
        <f t="shared" si="24"/>
        <v>236</v>
      </c>
      <c r="Q122" s="56"/>
      <c r="R122" s="55"/>
      <c r="S122" s="53"/>
      <c r="T122" s="56"/>
      <c r="U122" s="28">
        <f t="shared" si="25"/>
        <v>0</v>
      </c>
      <c r="V122" s="29">
        <v>10</v>
      </c>
    </row>
    <row r="123" spans="1:22" ht="15.75" customHeight="1">
      <c r="A123" s="151"/>
      <c r="B123" s="152"/>
      <c r="C123" s="152"/>
      <c r="D123" s="153"/>
      <c r="E123" s="155"/>
      <c r="F123" s="21"/>
      <c r="G123" s="22" t="str">
        <f aca="true" t="shared" si="26" ref="G123:G135">IF(F123&gt;0,ROUNDDOWN(((75/F123)-3.998)/0.0066,0)," ")</f>
        <v> </v>
      </c>
      <c r="H123" s="154"/>
      <c r="I123" s="24"/>
      <c r="J123" s="22" t="str">
        <f aca="true" t="shared" si="27" ref="J123:J135">IF(I123&gt;0,ROUNDDOWN((SQRT(I123)-1.0935)/0.00208,0)," ")</f>
        <v> </v>
      </c>
      <c r="K123" s="25"/>
      <c r="L123" s="24"/>
      <c r="M123" s="22" t="str">
        <f aca="true" t="shared" si="28" ref="M123:M135">IF(L123&gt;0,ROUNDDOWN((SQRT(L123)-0.8807)/0.00068,0)," ")</f>
        <v> </v>
      </c>
      <c r="N123" s="25"/>
      <c r="O123" s="24"/>
      <c r="P123" s="22" t="str">
        <f t="shared" si="24"/>
        <v> </v>
      </c>
      <c r="Q123" s="25"/>
      <c r="R123" s="24"/>
      <c r="S123" s="22"/>
      <c r="T123" s="25"/>
      <c r="U123" s="28"/>
      <c r="V123" s="29"/>
    </row>
    <row r="124" spans="1:22" ht="15.75" customHeight="1">
      <c r="A124" s="46">
        <v>389</v>
      </c>
      <c r="B124" s="47" t="s">
        <v>104</v>
      </c>
      <c r="C124" s="47" t="s">
        <v>105</v>
      </c>
      <c r="D124" s="48">
        <v>1999</v>
      </c>
      <c r="E124" s="47" t="s">
        <v>96</v>
      </c>
      <c r="F124" s="52">
        <v>11.03</v>
      </c>
      <c r="G124" s="53">
        <f t="shared" si="26"/>
        <v>424</v>
      </c>
      <c r="H124" s="146">
        <v>2</v>
      </c>
      <c r="I124" s="55">
        <v>4.43</v>
      </c>
      <c r="J124" s="53">
        <f t="shared" si="27"/>
        <v>486</v>
      </c>
      <c r="K124" s="56"/>
      <c r="L124" s="55">
        <v>1.37</v>
      </c>
      <c r="M124" s="53">
        <f t="shared" si="28"/>
        <v>426</v>
      </c>
      <c r="N124" s="56"/>
      <c r="O124" s="55">
        <v>37</v>
      </c>
      <c r="P124" s="53">
        <f t="shared" si="24"/>
        <v>449</v>
      </c>
      <c r="Q124" s="25"/>
      <c r="R124" s="55"/>
      <c r="S124" s="53"/>
      <c r="T124" s="25"/>
      <c r="U124" s="28">
        <f t="shared" si="25"/>
        <v>1336</v>
      </c>
      <c r="V124" s="29">
        <v>1</v>
      </c>
    </row>
    <row r="125" spans="1:22" ht="15.75" customHeight="1">
      <c r="A125" s="46">
        <v>304</v>
      </c>
      <c r="B125" s="47" t="s">
        <v>106</v>
      </c>
      <c r="C125" s="47" t="s">
        <v>107</v>
      </c>
      <c r="D125" s="48">
        <v>1999</v>
      </c>
      <c r="E125" s="47" t="s">
        <v>66</v>
      </c>
      <c r="F125" s="52">
        <v>11.37</v>
      </c>
      <c r="G125" s="53">
        <f t="shared" si="26"/>
        <v>393</v>
      </c>
      <c r="H125" s="146">
        <v>3</v>
      </c>
      <c r="I125" s="55">
        <v>3.99</v>
      </c>
      <c r="J125" s="53">
        <f t="shared" si="27"/>
        <v>434</v>
      </c>
      <c r="K125" s="56"/>
      <c r="L125" s="55">
        <v>1.29</v>
      </c>
      <c r="M125" s="53">
        <f t="shared" si="28"/>
        <v>375</v>
      </c>
      <c r="N125" s="56"/>
      <c r="O125" s="55">
        <v>34.5</v>
      </c>
      <c r="P125" s="53">
        <f t="shared" si="24"/>
        <v>429</v>
      </c>
      <c r="Q125" s="25"/>
      <c r="R125" s="55"/>
      <c r="S125" s="53"/>
      <c r="T125" s="25"/>
      <c r="U125" s="28">
        <f t="shared" si="25"/>
        <v>1202</v>
      </c>
      <c r="V125" s="29">
        <v>2</v>
      </c>
    </row>
    <row r="126" spans="1:22" ht="15.75" customHeight="1">
      <c r="A126" s="46">
        <v>392</v>
      </c>
      <c r="B126" s="47" t="s">
        <v>108</v>
      </c>
      <c r="C126" s="47" t="s">
        <v>109</v>
      </c>
      <c r="D126" s="48">
        <v>1999</v>
      </c>
      <c r="E126" s="47" t="s">
        <v>96</v>
      </c>
      <c r="F126" s="52">
        <v>11.92</v>
      </c>
      <c r="G126" s="53">
        <f t="shared" si="26"/>
        <v>347</v>
      </c>
      <c r="H126" s="146">
        <v>3</v>
      </c>
      <c r="I126" s="55">
        <v>3.63</v>
      </c>
      <c r="J126" s="53">
        <f t="shared" si="27"/>
        <v>390</v>
      </c>
      <c r="K126" s="56"/>
      <c r="L126" s="55">
        <v>1.37</v>
      </c>
      <c r="M126" s="53">
        <f t="shared" si="28"/>
        <v>426</v>
      </c>
      <c r="N126" s="56"/>
      <c r="O126" s="55">
        <v>33.5</v>
      </c>
      <c r="P126" s="53">
        <f t="shared" si="24"/>
        <v>420</v>
      </c>
      <c r="Q126" s="25"/>
      <c r="R126" s="55"/>
      <c r="S126" s="53"/>
      <c r="T126" s="25"/>
      <c r="U126" s="28">
        <f t="shared" si="25"/>
        <v>1163</v>
      </c>
      <c r="V126" s="29">
        <v>3</v>
      </c>
    </row>
    <row r="127" spans="1:22" ht="15.75" customHeight="1">
      <c r="A127" s="46">
        <v>388</v>
      </c>
      <c r="B127" s="47" t="s">
        <v>110</v>
      </c>
      <c r="C127" s="47" t="s">
        <v>111</v>
      </c>
      <c r="D127" s="48">
        <v>1999</v>
      </c>
      <c r="E127" s="47" t="s">
        <v>96</v>
      </c>
      <c r="F127" s="52">
        <v>12.43</v>
      </c>
      <c r="G127" s="53">
        <f t="shared" si="26"/>
        <v>308</v>
      </c>
      <c r="H127" s="146">
        <v>2</v>
      </c>
      <c r="I127" s="55">
        <v>3.33</v>
      </c>
      <c r="J127" s="53">
        <f t="shared" si="27"/>
        <v>351</v>
      </c>
      <c r="K127" s="56"/>
      <c r="L127" s="55">
        <v>1.33</v>
      </c>
      <c r="M127" s="53">
        <f t="shared" si="28"/>
        <v>400</v>
      </c>
      <c r="N127" s="56"/>
      <c r="O127" s="55">
        <v>30.5</v>
      </c>
      <c r="P127" s="53">
        <f t="shared" si="24"/>
        <v>395</v>
      </c>
      <c r="Q127" s="25"/>
      <c r="R127" s="55"/>
      <c r="S127" s="53"/>
      <c r="T127" s="25"/>
      <c r="U127" s="28">
        <f t="shared" si="25"/>
        <v>1059</v>
      </c>
      <c r="V127" s="29">
        <v>4</v>
      </c>
    </row>
    <row r="128" spans="1:22" ht="15.75" customHeight="1">
      <c r="A128" s="46">
        <v>353</v>
      </c>
      <c r="B128" s="156" t="s">
        <v>37</v>
      </c>
      <c r="C128" s="156" t="s">
        <v>38</v>
      </c>
      <c r="D128" s="157">
        <v>1999</v>
      </c>
      <c r="E128" s="158" t="s">
        <v>39</v>
      </c>
      <c r="F128" s="52">
        <v>11.11</v>
      </c>
      <c r="G128" s="53">
        <f t="shared" si="26"/>
        <v>417</v>
      </c>
      <c r="H128" s="146">
        <v>3</v>
      </c>
      <c r="I128" s="55">
        <v>3.9</v>
      </c>
      <c r="J128" s="53">
        <f t="shared" si="27"/>
        <v>423</v>
      </c>
      <c r="K128" s="56"/>
      <c r="L128" s="55">
        <v>1.13</v>
      </c>
      <c r="M128" s="53">
        <f t="shared" si="28"/>
        <v>268</v>
      </c>
      <c r="N128" s="56"/>
      <c r="O128" s="55">
        <v>25</v>
      </c>
      <c r="P128" s="53">
        <f t="shared" si="24"/>
        <v>345</v>
      </c>
      <c r="Q128" s="25"/>
      <c r="R128" s="55"/>
      <c r="S128" s="53"/>
      <c r="T128" s="25"/>
      <c r="U128" s="28">
        <f t="shared" si="25"/>
        <v>1108</v>
      </c>
      <c r="V128" s="29">
        <v>5</v>
      </c>
    </row>
    <row r="129" spans="1:22" s="7" customFormat="1" ht="15.75" customHeight="1">
      <c r="A129" s="46">
        <v>475</v>
      </c>
      <c r="B129" s="47" t="s">
        <v>112</v>
      </c>
      <c r="C129" s="47" t="s">
        <v>113</v>
      </c>
      <c r="D129" s="48">
        <v>1999</v>
      </c>
      <c r="E129" s="47" t="s">
        <v>60</v>
      </c>
      <c r="F129" s="52">
        <v>11.32</v>
      </c>
      <c r="G129" s="53">
        <f t="shared" si="26"/>
        <v>398</v>
      </c>
      <c r="H129" s="146">
        <v>3</v>
      </c>
      <c r="I129" s="55">
        <v>3.66</v>
      </c>
      <c r="J129" s="53">
        <f t="shared" si="27"/>
        <v>394</v>
      </c>
      <c r="K129" s="56"/>
      <c r="L129" s="55">
        <v>1.13</v>
      </c>
      <c r="M129" s="53">
        <f t="shared" si="28"/>
        <v>268</v>
      </c>
      <c r="N129" s="56"/>
      <c r="O129" s="55">
        <v>28</v>
      </c>
      <c r="P129" s="53">
        <f t="shared" si="24"/>
        <v>373</v>
      </c>
      <c r="Q129" s="25"/>
      <c r="R129" s="55"/>
      <c r="S129" s="53"/>
      <c r="T129" s="25"/>
      <c r="U129" s="28">
        <f t="shared" si="25"/>
        <v>1060</v>
      </c>
      <c r="V129" s="29">
        <v>6</v>
      </c>
    </row>
    <row r="130" spans="1:22" s="7" customFormat="1" ht="15.75" customHeight="1">
      <c r="A130" s="46">
        <v>321</v>
      </c>
      <c r="B130" s="47" t="s">
        <v>114</v>
      </c>
      <c r="C130" s="47" t="s">
        <v>115</v>
      </c>
      <c r="D130" s="48">
        <v>1999</v>
      </c>
      <c r="E130" s="47" t="s">
        <v>21</v>
      </c>
      <c r="F130" s="52">
        <v>12.79</v>
      </c>
      <c r="G130" s="53">
        <f t="shared" si="26"/>
        <v>282</v>
      </c>
      <c r="H130" s="146">
        <v>3</v>
      </c>
      <c r="I130" s="55">
        <v>2.96</v>
      </c>
      <c r="J130" s="53">
        <f t="shared" si="27"/>
        <v>301</v>
      </c>
      <c r="K130" s="56"/>
      <c r="L130" s="55" t="s">
        <v>80</v>
      </c>
      <c r="M130" s="53"/>
      <c r="N130" s="56"/>
      <c r="O130" s="55">
        <v>20.5</v>
      </c>
      <c r="P130" s="53">
        <f t="shared" si="24"/>
        <v>299</v>
      </c>
      <c r="Q130" s="25"/>
      <c r="R130" s="55"/>
      <c r="S130" s="53"/>
      <c r="T130" s="25"/>
      <c r="U130" s="28">
        <f t="shared" si="25"/>
        <v>583</v>
      </c>
      <c r="V130" s="29">
        <v>7</v>
      </c>
    </row>
    <row r="131" spans="1:22" s="7" customFormat="1" ht="15.75" customHeight="1">
      <c r="A131" s="17"/>
      <c r="B131" s="18"/>
      <c r="C131" s="18"/>
      <c r="D131" s="19"/>
      <c r="E131" s="20"/>
      <c r="F131" s="21"/>
      <c r="G131" s="22" t="str">
        <f t="shared" si="26"/>
        <v> </v>
      </c>
      <c r="H131" s="154"/>
      <c r="I131" s="24"/>
      <c r="J131" s="22" t="str">
        <f t="shared" si="27"/>
        <v> </v>
      </c>
      <c r="K131" s="25"/>
      <c r="L131" s="24"/>
      <c r="M131" s="22" t="str">
        <f t="shared" si="28"/>
        <v> </v>
      </c>
      <c r="N131" s="25"/>
      <c r="O131" s="24"/>
      <c r="P131" s="22" t="str">
        <f t="shared" si="24"/>
        <v> </v>
      </c>
      <c r="Q131" s="25"/>
      <c r="R131" s="24"/>
      <c r="S131" s="22"/>
      <c r="T131" s="25"/>
      <c r="U131" s="28"/>
      <c r="V131" s="29"/>
    </row>
    <row r="132" spans="1:22" ht="15.75">
      <c r="A132" s="49"/>
      <c r="B132" s="150"/>
      <c r="C132" s="150"/>
      <c r="D132" s="51"/>
      <c r="E132" s="76" t="s">
        <v>40</v>
      </c>
      <c r="F132" s="77" t="s">
        <v>43</v>
      </c>
      <c r="G132" s="78" t="s">
        <v>116</v>
      </c>
      <c r="H132" s="146"/>
      <c r="I132" s="55"/>
      <c r="J132" s="53" t="str">
        <f>IF(I132&gt;0,ROUNDDOWN((SQRT(I132)-1.0935)/0.00208,0)," ")</f>
        <v> </v>
      </c>
      <c r="K132" s="56"/>
      <c r="L132" s="55"/>
      <c r="M132" s="53" t="str">
        <f>IF(L132&gt;0,ROUNDDOWN((SQRT(L132)-0.8807)/0.00068,0)," ")</f>
        <v> </v>
      </c>
      <c r="N132" s="56"/>
      <c r="O132" s="55"/>
      <c r="P132" s="53" t="str">
        <f>IF(O132&gt;0,ROUNDDOWN((SQRT(O132)-1.4149)/0.01039,0)," ")</f>
        <v> </v>
      </c>
      <c r="Q132" s="56"/>
      <c r="R132" s="55"/>
      <c r="S132" s="53"/>
      <c r="T132" s="56"/>
      <c r="U132" s="59"/>
      <c r="V132" s="159"/>
    </row>
    <row r="133" spans="1:22" s="7" customFormat="1" ht="12.75" customHeight="1">
      <c r="A133" s="49"/>
      <c r="B133" s="150"/>
      <c r="C133" s="150"/>
      <c r="D133" s="51"/>
      <c r="E133" s="80"/>
      <c r="F133" s="77" t="s">
        <v>47</v>
      </c>
      <c r="G133" s="78" t="s">
        <v>117</v>
      </c>
      <c r="H133" s="146"/>
      <c r="I133" s="55"/>
      <c r="J133" s="53" t="str">
        <f>IF(I133&gt;0,ROUNDDOWN((SQRT(I133)-1.0935)/0.00208,0)," ")</f>
        <v> </v>
      </c>
      <c r="K133" s="56"/>
      <c r="L133" s="55"/>
      <c r="M133" s="53" t="str">
        <f>IF(L133&gt;0,ROUNDDOWN((SQRT(L133)-0.8807)/0.00068,0)," ")</f>
        <v> </v>
      </c>
      <c r="N133" s="56"/>
      <c r="O133" s="55"/>
      <c r="P133" s="53" t="str">
        <f>IF(O133&gt;0,ROUNDDOWN((SQRT(O133)-1.4149)/0.01039,0)," ")</f>
        <v> </v>
      </c>
      <c r="Q133" s="56"/>
      <c r="R133" s="55"/>
      <c r="S133" s="53"/>
      <c r="T133" s="56"/>
      <c r="U133" s="59"/>
      <c r="V133" s="159"/>
    </row>
    <row r="134" spans="1:22" s="7" customFormat="1" ht="12.75" customHeight="1">
      <c r="A134" s="151"/>
      <c r="B134" s="160"/>
      <c r="C134" s="160"/>
      <c r="D134" s="161"/>
      <c r="E134" s="162"/>
      <c r="F134" s="77" t="s">
        <v>41</v>
      </c>
      <c r="G134" s="78" t="s">
        <v>42</v>
      </c>
      <c r="H134" s="154"/>
      <c r="I134" s="24"/>
      <c r="J134" s="22" t="str">
        <f t="shared" si="27"/>
        <v> </v>
      </c>
      <c r="K134" s="25"/>
      <c r="L134" s="24"/>
      <c r="M134" s="22" t="str">
        <f t="shared" si="28"/>
        <v> </v>
      </c>
      <c r="N134" s="25"/>
      <c r="O134" s="24"/>
      <c r="P134" s="22" t="str">
        <f>IF(O134&gt;0,ROUNDDOWN((SQRT(O134)-1.4149)/0.01039,0)," ")</f>
        <v> </v>
      </c>
      <c r="Q134" s="25"/>
      <c r="R134" s="24"/>
      <c r="S134" s="22"/>
      <c r="T134" s="25"/>
      <c r="U134" s="28"/>
      <c r="V134" s="29"/>
    </row>
    <row r="135" spans="1:22" ht="12.75" customHeight="1">
      <c r="A135" s="151"/>
      <c r="B135" s="160"/>
      <c r="C135" s="160"/>
      <c r="D135" s="161"/>
      <c r="E135" s="160"/>
      <c r="F135" s="21"/>
      <c r="G135" s="22" t="str">
        <f t="shared" si="26"/>
        <v> </v>
      </c>
      <c r="H135" s="25"/>
      <c r="I135" s="24"/>
      <c r="J135" s="22" t="str">
        <f t="shared" si="27"/>
        <v> </v>
      </c>
      <c r="K135" s="25"/>
      <c r="L135" s="24"/>
      <c r="M135" s="22" t="str">
        <f t="shared" si="28"/>
        <v> </v>
      </c>
      <c r="N135" s="25"/>
      <c r="O135" s="24"/>
      <c r="P135" s="22" t="str">
        <f>IF(O135&gt;0,ROUNDDOWN((SQRT(O135)-1.4149)/0.01039,0)," ")</f>
        <v> </v>
      </c>
      <c r="Q135" s="25"/>
      <c r="R135" s="24"/>
      <c r="S135" s="22"/>
      <c r="T135" s="25"/>
      <c r="U135" s="28"/>
      <c r="V135" s="29"/>
    </row>
    <row r="136" spans="1:22" ht="15.75" customHeight="1">
      <c r="A136" s="188"/>
      <c r="B136" s="189"/>
      <c r="C136" s="189"/>
      <c r="D136" s="190"/>
      <c r="E136" s="189"/>
      <c r="F136" s="191"/>
      <c r="G136" s="192"/>
      <c r="H136" s="188"/>
      <c r="I136" s="191"/>
      <c r="J136" s="192"/>
      <c r="K136" s="188"/>
      <c r="L136" s="191"/>
      <c r="M136" s="192"/>
      <c r="N136" s="188"/>
      <c r="O136" s="191"/>
      <c r="P136" s="192"/>
      <c r="Q136" s="188"/>
      <c r="R136" s="191"/>
      <c r="S136" s="192"/>
      <c r="T136" s="188"/>
      <c r="U136" s="193"/>
      <c r="V136" s="194"/>
    </row>
    <row r="137" spans="1:22" ht="15.75" customHeight="1">
      <c r="A137" s="188"/>
      <c r="B137" s="189"/>
      <c r="C137" s="189"/>
      <c r="D137" s="190"/>
      <c r="E137" s="189"/>
      <c r="F137" s="191"/>
      <c r="G137" s="192"/>
      <c r="H137" s="188"/>
      <c r="I137" s="191"/>
      <c r="J137" s="192"/>
      <c r="K137" s="188"/>
      <c r="L137" s="191"/>
      <c r="M137" s="192"/>
      <c r="N137" s="188"/>
      <c r="O137" s="191"/>
      <c r="P137" s="192"/>
      <c r="Q137" s="188"/>
      <c r="R137" s="191"/>
      <c r="S137" s="192"/>
      <c r="T137" s="188"/>
      <c r="U137" s="193"/>
      <c r="V137" s="194"/>
    </row>
    <row r="138" spans="1:22" ht="15.75" customHeight="1">
      <c r="A138" s="188"/>
      <c r="B138" s="189"/>
      <c r="C138" s="189"/>
      <c r="D138" s="190"/>
      <c r="E138" s="189"/>
      <c r="F138" s="191"/>
      <c r="G138" s="192"/>
      <c r="H138" s="188"/>
      <c r="I138" s="191"/>
      <c r="J138" s="192"/>
      <c r="K138" s="188"/>
      <c r="L138" s="191"/>
      <c r="M138" s="192"/>
      <c r="N138" s="188"/>
      <c r="O138" s="191"/>
      <c r="P138" s="192"/>
      <c r="Q138" s="188"/>
      <c r="R138" s="191"/>
      <c r="S138" s="192"/>
      <c r="T138" s="188"/>
      <c r="U138" s="193"/>
      <c r="V138" s="194"/>
    </row>
    <row r="139" spans="1:22" ht="15.75" customHeight="1">
      <c r="A139" s="188"/>
      <c r="B139" s="189"/>
      <c r="C139" s="189"/>
      <c r="D139" s="190"/>
      <c r="E139" s="189"/>
      <c r="F139" s="191"/>
      <c r="G139" s="192"/>
      <c r="H139" s="188"/>
      <c r="I139" s="191"/>
      <c r="J139" s="192"/>
      <c r="K139" s="188"/>
      <c r="L139" s="191"/>
      <c r="M139" s="192"/>
      <c r="N139" s="188"/>
      <c r="O139" s="191"/>
      <c r="P139" s="192"/>
      <c r="Q139" s="188"/>
      <c r="R139" s="191"/>
      <c r="S139" s="192"/>
      <c r="T139" s="188"/>
      <c r="U139" s="193"/>
      <c r="V139" s="194"/>
    </row>
    <row r="140" ht="15.75" customHeight="1"/>
    <row r="141" spans="1:22" ht="16.5" customHeight="1">
      <c r="A141" s="6"/>
      <c r="B141" s="6"/>
      <c r="C141" s="6"/>
      <c r="D141" s="6" t="s">
        <v>118</v>
      </c>
      <c r="E141" s="6"/>
      <c r="F141" s="6"/>
      <c r="G141" s="6"/>
      <c r="H141" s="6"/>
      <c r="I141" s="2"/>
      <c r="J141" s="3"/>
      <c r="K141" s="1"/>
      <c r="L141" s="4"/>
      <c r="M141" s="4"/>
      <c r="N141" s="4"/>
      <c r="P141" s="1"/>
      <c r="Q141" s="1"/>
      <c r="R141" s="5" t="s">
        <v>170</v>
      </c>
      <c r="V141" s="5" t="s">
        <v>2</v>
      </c>
    </row>
    <row r="142" spans="15:18" ht="16.5" customHeight="1">
      <c r="O142" s="9"/>
      <c r="R142"/>
    </row>
    <row r="143" spans="1:22" ht="16.5" customHeight="1">
      <c r="A143" s="291" t="s">
        <v>4</v>
      </c>
      <c r="B143" s="293" t="s">
        <v>5</v>
      </c>
      <c r="C143" s="293" t="s">
        <v>6</v>
      </c>
      <c r="D143" s="291" t="s">
        <v>7</v>
      </c>
      <c r="E143" s="293" t="s">
        <v>8</v>
      </c>
      <c r="F143" s="277" t="s">
        <v>9</v>
      </c>
      <c r="G143" s="277"/>
      <c r="H143" s="278"/>
      <c r="I143" s="276" t="s">
        <v>11</v>
      </c>
      <c r="J143" s="277"/>
      <c r="K143" s="278"/>
      <c r="L143" s="276" t="s">
        <v>54</v>
      </c>
      <c r="M143" s="277"/>
      <c r="N143" s="278"/>
      <c r="O143" s="276" t="s">
        <v>12</v>
      </c>
      <c r="P143" s="277"/>
      <c r="Q143" s="278"/>
      <c r="R143" s="276"/>
      <c r="S143" s="277"/>
      <c r="T143" s="278"/>
      <c r="U143" s="289" t="s">
        <v>14</v>
      </c>
      <c r="V143" s="290"/>
    </row>
    <row r="144" spans="1:22" ht="16.5" customHeight="1">
      <c r="A144" s="292"/>
      <c r="B144" s="294"/>
      <c r="C144" s="294"/>
      <c r="D144" s="292"/>
      <c r="E144" s="294"/>
      <c r="F144" s="10" t="s">
        <v>15</v>
      </c>
      <c r="G144" s="11" t="s">
        <v>16</v>
      </c>
      <c r="H144" s="12"/>
      <c r="I144" s="13" t="s">
        <v>17</v>
      </c>
      <c r="J144" s="11" t="s">
        <v>16</v>
      </c>
      <c r="K144" s="12"/>
      <c r="L144" s="13" t="s">
        <v>17</v>
      </c>
      <c r="M144" s="11" t="s">
        <v>16</v>
      </c>
      <c r="N144" s="12"/>
      <c r="O144" s="13" t="s">
        <v>17</v>
      </c>
      <c r="P144" s="11" t="s">
        <v>16</v>
      </c>
      <c r="Q144" s="12"/>
      <c r="R144" s="13"/>
      <c r="S144" s="11"/>
      <c r="T144" s="12"/>
      <c r="U144" s="15" t="s">
        <v>16</v>
      </c>
      <c r="V144" s="16" t="s">
        <v>18</v>
      </c>
    </row>
    <row r="145" spans="1:22" ht="16.5" customHeight="1">
      <c r="A145" s="17"/>
      <c r="B145" s="18"/>
      <c r="C145" s="18"/>
      <c r="D145" s="19"/>
      <c r="E145" s="20"/>
      <c r="F145" s="21"/>
      <c r="G145" s="22" t="str">
        <f aca="true" t="shared" si="29" ref="G145:G161">IF(F145&gt;0,ROUNDDOWN(((75/F145)-4.1)/0.00664,0)," ")</f>
        <v> </v>
      </c>
      <c r="H145" s="23"/>
      <c r="I145" s="24"/>
      <c r="J145" s="22" t="str">
        <f aca="true" t="shared" si="30" ref="J145:J161">IF(I145&gt;0,ROUNDDOWN((SQRT(I145)-1.15028)/0.00219,0)," ")</f>
        <v> </v>
      </c>
      <c r="K145" s="25"/>
      <c r="L145" s="24"/>
      <c r="M145" s="22" t="str">
        <f>IF(L145&gt;0,ROUNDDOWN((SQRT(L145)-0.841)/0.0008,0)," ")</f>
        <v> </v>
      </c>
      <c r="N145" s="25"/>
      <c r="O145" s="24"/>
      <c r="P145" s="22" t="str">
        <f aca="true" t="shared" si="31" ref="P145:P161">IF(O145&gt;0,ROUNDDOWN((SQRT(O145)-1.936)/0.0124,0)," ")</f>
        <v> </v>
      </c>
      <c r="Q145" s="25"/>
      <c r="R145" s="24"/>
      <c r="S145" s="22"/>
      <c r="T145" s="25"/>
      <c r="U145" s="28"/>
      <c r="V145" s="29"/>
    </row>
    <row r="146" spans="1:22" ht="16.5" customHeight="1">
      <c r="A146" s="172">
        <v>494</v>
      </c>
      <c r="B146" s="173" t="s">
        <v>147</v>
      </c>
      <c r="C146" s="173" t="s">
        <v>148</v>
      </c>
      <c r="D146" s="174">
        <v>2000</v>
      </c>
      <c r="E146" s="173" t="s">
        <v>60</v>
      </c>
      <c r="F146" s="175">
        <v>11.05</v>
      </c>
      <c r="G146" s="176">
        <f t="shared" si="29"/>
        <v>404</v>
      </c>
      <c r="H146" s="23">
        <v>1</v>
      </c>
      <c r="I146" s="177">
        <v>4.24</v>
      </c>
      <c r="J146" s="176">
        <f>IF(I146&gt;0,ROUNDDOWN((SQRT(I146)-1.15028)/0.00219,0)," ")</f>
        <v>414</v>
      </c>
      <c r="K146" s="178"/>
      <c r="L146" s="177">
        <v>1.29</v>
      </c>
      <c r="M146" s="176">
        <f>IF(L146&gt;0,ROUNDDOWN((SQRT(L146)-0.841)/0.0008,0)," ")</f>
        <v>368</v>
      </c>
      <c r="N146" s="178"/>
      <c r="O146" s="177">
        <v>44</v>
      </c>
      <c r="P146" s="176">
        <f t="shared" si="31"/>
        <v>378</v>
      </c>
      <c r="Q146" s="25"/>
      <c r="R146" s="55"/>
      <c r="S146" s="53"/>
      <c r="T146" s="56"/>
      <c r="U146" s="28">
        <f aca="true" t="shared" si="32" ref="U146:U151">SUM(G146,J146,M146,P146)</f>
        <v>1564</v>
      </c>
      <c r="V146" s="29">
        <v>1</v>
      </c>
    </row>
    <row r="147" spans="1:22" ht="16.5" customHeight="1">
      <c r="A147" s="172">
        <v>472</v>
      </c>
      <c r="B147" s="173" t="s">
        <v>149</v>
      </c>
      <c r="C147" s="173" t="s">
        <v>150</v>
      </c>
      <c r="D147" s="174">
        <v>2000</v>
      </c>
      <c r="E147" s="173" t="s">
        <v>60</v>
      </c>
      <c r="F147" s="175">
        <v>10.83</v>
      </c>
      <c r="G147" s="176">
        <f t="shared" si="29"/>
        <v>425</v>
      </c>
      <c r="H147" s="23">
        <v>1</v>
      </c>
      <c r="I147" s="177">
        <v>4.42</v>
      </c>
      <c r="J147" s="176">
        <f>IF(I147&gt;0,ROUNDDOWN((SQRT(I147)-1.15028)/0.00219,0)," ")</f>
        <v>434</v>
      </c>
      <c r="K147" s="178"/>
      <c r="L147" s="177">
        <v>1.21</v>
      </c>
      <c r="M147" s="176">
        <f>IF(L147&gt;0,ROUNDDOWN((SQRT(L147)-0.841)/0.0008,0)," ")</f>
        <v>323</v>
      </c>
      <c r="N147" s="178"/>
      <c r="O147" s="177">
        <v>35.5</v>
      </c>
      <c r="P147" s="176">
        <f t="shared" si="31"/>
        <v>324</v>
      </c>
      <c r="Q147" s="25"/>
      <c r="R147" s="55"/>
      <c r="S147" s="53"/>
      <c r="T147" s="56"/>
      <c r="U147" s="28">
        <f t="shared" si="32"/>
        <v>1506</v>
      </c>
      <c r="V147" s="29">
        <v>2</v>
      </c>
    </row>
    <row r="148" spans="1:22" ht="16.5" customHeight="1">
      <c r="A148" s="172">
        <v>394</v>
      </c>
      <c r="B148" s="173" t="s">
        <v>151</v>
      </c>
      <c r="C148" s="173" t="s">
        <v>152</v>
      </c>
      <c r="D148" s="174">
        <v>2000</v>
      </c>
      <c r="E148" s="173" t="s">
        <v>96</v>
      </c>
      <c r="F148" s="175">
        <v>11.05</v>
      </c>
      <c r="G148" s="176">
        <f t="shared" si="29"/>
        <v>404</v>
      </c>
      <c r="H148" s="23">
        <v>1</v>
      </c>
      <c r="I148" s="177">
        <v>3.79</v>
      </c>
      <c r="J148" s="176">
        <f>IF(I148&gt;0,ROUNDDOWN((SQRT(I148)-1.15028)/0.00219,0)," ")</f>
        <v>363</v>
      </c>
      <c r="K148" s="178"/>
      <c r="L148" s="177">
        <v>1.09</v>
      </c>
      <c r="M148" s="176">
        <f>IF(L148&gt;0,ROUNDDOWN((SQRT(L148)-0.841)/0.0008,0)," ")</f>
        <v>253</v>
      </c>
      <c r="N148" s="178"/>
      <c r="O148" s="177">
        <v>36</v>
      </c>
      <c r="P148" s="176">
        <f t="shared" si="31"/>
        <v>327</v>
      </c>
      <c r="Q148" s="25"/>
      <c r="R148" s="55"/>
      <c r="S148" s="53"/>
      <c r="T148" s="56"/>
      <c r="U148" s="28">
        <f t="shared" si="32"/>
        <v>1347</v>
      </c>
      <c r="V148" s="29">
        <v>3</v>
      </c>
    </row>
    <row r="149" spans="1:22" ht="16.5" customHeight="1">
      <c r="A149" s="172">
        <v>493</v>
      </c>
      <c r="B149" s="173" t="s">
        <v>153</v>
      </c>
      <c r="C149" s="173" t="s">
        <v>154</v>
      </c>
      <c r="D149" s="174">
        <v>2000</v>
      </c>
      <c r="E149" s="173" t="s">
        <v>60</v>
      </c>
      <c r="F149" s="175">
        <v>12.24</v>
      </c>
      <c r="G149" s="176">
        <f t="shared" si="29"/>
        <v>305</v>
      </c>
      <c r="H149" s="23">
        <v>1</v>
      </c>
      <c r="I149" s="177">
        <v>3.68</v>
      </c>
      <c r="J149" s="176">
        <f>IF(I149&gt;0,ROUNDDOWN((SQRT(I149)-1.15028)/0.00219,0)," ")</f>
        <v>350</v>
      </c>
      <c r="K149" s="178"/>
      <c r="L149" s="177">
        <v>1.13</v>
      </c>
      <c r="M149" s="176">
        <f>IF(L149&gt;0,ROUNDDOWN((SQRT(L149)-0.841)/0.0008,0)," ")</f>
        <v>277</v>
      </c>
      <c r="N149" s="178"/>
      <c r="O149" s="177">
        <v>42</v>
      </c>
      <c r="P149" s="176">
        <f t="shared" si="31"/>
        <v>366</v>
      </c>
      <c r="Q149" s="25"/>
      <c r="R149" s="55"/>
      <c r="S149" s="53"/>
      <c r="T149" s="56"/>
      <c r="U149" s="28">
        <f t="shared" si="32"/>
        <v>1298</v>
      </c>
      <c r="V149" s="29">
        <v>4</v>
      </c>
    </row>
    <row r="150" spans="1:22" ht="16.5" customHeight="1">
      <c r="A150" s="172">
        <v>334</v>
      </c>
      <c r="B150" s="173" t="s">
        <v>155</v>
      </c>
      <c r="C150" s="173" t="s">
        <v>156</v>
      </c>
      <c r="D150" s="174">
        <v>2000</v>
      </c>
      <c r="E150" s="173" t="s">
        <v>101</v>
      </c>
      <c r="F150" s="175">
        <v>12.58</v>
      </c>
      <c r="G150" s="176">
        <f t="shared" si="29"/>
        <v>280</v>
      </c>
      <c r="H150" s="23">
        <v>1</v>
      </c>
      <c r="I150" s="177">
        <v>3.25</v>
      </c>
      <c r="J150" s="176">
        <f>IF(I150&gt;0,ROUNDDOWN((SQRT(I150)-1.15028)/0.00219,0)," ")</f>
        <v>297</v>
      </c>
      <c r="K150" s="178"/>
      <c r="L150" s="177" t="s">
        <v>80</v>
      </c>
      <c r="M150" s="176">
        <v>0</v>
      </c>
      <c r="N150" s="178"/>
      <c r="O150" s="177">
        <v>18.5</v>
      </c>
      <c r="P150" s="176">
        <f t="shared" si="31"/>
        <v>190</v>
      </c>
      <c r="Q150" s="25"/>
      <c r="R150" s="55"/>
      <c r="S150" s="53"/>
      <c r="T150" s="56"/>
      <c r="U150" s="28">
        <f t="shared" si="32"/>
        <v>767</v>
      </c>
      <c r="V150" s="29">
        <v>5</v>
      </c>
    </row>
    <row r="151" spans="1:22" ht="16.5" customHeight="1">
      <c r="A151" s="172">
        <v>333</v>
      </c>
      <c r="B151" s="173" t="s">
        <v>157</v>
      </c>
      <c r="C151" s="173" t="s">
        <v>158</v>
      </c>
      <c r="D151" s="174">
        <v>2000</v>
      </c>
      <c r="E151" s="173" t="s">
        <v>101</v>
      </c>
      <c r="F151" s="175">
        <v>13.2</v>
      </c>
      <c r="G151" s="176">
        <f t="shared" si="29"/>
        <v>238</v>
      </c>
      <c r="H151" s="23">
        <v>1</v>
      </c>
      <c r="I151" s="177" t="s">
        <v>80</v>
      </c>
      <c r="J151" s="176">
        <v>0</v>
      </c>
      <c r="K151" s="178"/>
      <c r="L151" s="177" t="s">
        <v>80</v>
      </c>
      <c r="M151" s="176">
        <v>0</v>
      </c>
      <c r="N151" s="178"/>
      <c r="O151" s="177">
        <v>24.5</v>
      </c>
      <c r="P151" s="176">
        <f t="shared" si="31"/>
        <v>243</v>
      </c>
      <c r="Q151" s="25"/>
      <c r="R151" s="55"/>
      <c r="S151" s="53"/>
      <c r="T151" s="56"/>
      <c r="U151" s="28">
        <f t="shared" si="32"/>
        <v>481</v>
      </c>
      <c r="V151" s="29">
        <v>6</v>
      </c>
    </row>
    <row r="152" spans="1:22" ht="16.5" customHeight="1">
      <c r="A152" s="17"/>
      <c r="B152" s="18"/>
      <c r="C152" s="18"/>
      <c r="D152" s="19"/>
      <c r="E152" s="20"/>
      <c r="F152" s="21"/>
      <c r="G152" s="22" t="str">
        <f t="shared" si="29"/>
        <v> </v>
      </c>
      <c r="H152" s="23"/>
      <c r="I152" s="24"/>
      <c r="J152" s="22" t="str">
        <f t="shared" si="30"/>
        <v> </v>
      </c>
      <c r="K152" s="25"/>
      <c r="L152" s="24"/>
      <c r="M152" s="22" t="str">
        <f aca="true" t="shared" si="33" ref="M152:M161">IF(L152&gt;0,ROUNDDOWN((SQRT(L152)-0.841)/0.0008,0)," ")</f>
        <v> </v>
      </c>
      <c r="N152" s="25"/>
      <c r="O152" s="24"/>
      <c r="P152" s="22" t="str">
        <f t="shared" si="31"/>
        <v> </v>
      </c>
      <c r="Q152" s="25"/>
      <c r="R152" s="55"/>
      <c r="S152" s="53"/>
      <c r="T152" s="56"/>
      <c r="U152" s="28"/>
      <c r="V152" s="29"/>
    </row>
    <row r="153" spans="1:22" ht="16.5" customHeight="1">
      <c r="A153" s="151">
        <v>306</v>
      </c>
      <c r="B153" s="152" t="s">
        <v>159</v>
      </c>
      <c r="C153" s="152" t="s">
        <v>160</v>
      </c>
      <c r="D153" s="153">
        <v>1999</v>
      </c>
      <c r="E153" s="152" t="s">
        <v>21</v>
      </c>
      <c r="F153" s="21">
        <v>10.05</v>
      </c>
      <c r="G153" s="22">
        <f t="shared" si="29"/>
        <v>506</v>
      </c>
      <c r="H153" s="23">
        <v>2</v>
      </c>
      <c r="I153" s="24">
        <v>4.98</v>
      </c>
      <c r="J153" s="22">
        <f t="shared" si="30"/>
        <v>493</v>
      </c>
      <c r="K153" s="25"/>
      <c r="L153" s="24">
        <v>1.41</v>
      </c>
      <c r="M153" s="22">
        <f t="shared" si="33"/>
        <v>433</v>
      </c>
      <c r="N153" s="25"/>
      <c r="O153" s="24">
        <v>61.5</v>
      </c>
      <c r="P153" s="22">
        <f t="shared" si="31"/>
        <v>476</v>
      </c>
      <c r="Q153" s="25"/>
      <c r="R153" s="55"/>
      <c r="S153" s="53"/>
      <c r="T153" s="56"/>
      <c r="U153" s="28">
        <f>SUM(G153,J153,M153,P153)</f>
        <v>1908</v>
      </c>
      <c r="V153" s="29">
        <v>1</v>
      </c>
    </row>
    <row r="154" spans="1:22" ht="16.5" customHeight="1">
      <c r="A154" s="151">
        <v>371</v>
      </c>
      <c r="B154" s="160" t="s">
        <v>161</v>
      </c>
      <c r="C154" s="160" t="s">
        <v>162</v>
      </c>
      <c r="D154" s="169">
        <v>1999</v>
      </c>
      <c r="E154" s="155" t="s">
        <v>39</v>
      </c>
      <c r="F154" s="21">
        <v>10.7</v>
      </c>
      <c r="G154" s="22">
        <f t="shared" si="29"/>
        <v>438</v>
      </c>
      <c r="H154" s="23">
        <v>2</v>
      </c>
      <c r="I154" s="24">
        <v>3.72</v>
      </c>
      <c r="J154" s="22">
        <f t="shared" si="30"/>
        <v>355</v>
      </c>
      <c r="K154" s="25"/>
      <c r="L154" s="24">
        <v>1.25</v>
      </c>
      <c r="M154" s="22">
        <f t="shared" si="33"/>
        <v>346</v>
      </c>
      <c r="N154" s="25"/>
      <c r="O154" s="24">
        <v>37.5</v>
      </c>
      <c r="P154" s="22">
        <f t="shared" si="31"/>
        <v>337</v>
      </c>
      <c r="Q154" s="25"/>
      <c r="R154" s="55"/>
      <c r="S154" s="53"/>
      <c r="T154" s="56"/>
      <c r="U154" s="28">
        <f>SUM(G154,J154,M154,P154)</f>
        <v>1476</v>
      </c>
      <c r="V154" s="29">
        <v>2</v>
      </c>
    </row>
    <row r="155" spans="1:22" ht="16.5" customHeight="1">
      <c r="A155" s="151">
        <v>369</v>
      </c>
      <c r="B155" s="187" t="s">
        <v>163</v>
      </c>
      <c r="C155" s="187" t="s">
        <v>164</v>
      </c>
      <c r="D155" s="169">
        <v>1999</v>
      </c>
      <c r="E155" s="155" t="s">
        <v>39</v>
      </c>
      <c r="F155" s="21">
        <v>11.63</v>
      </c>
      <c r="G155" s="22">
        <f t="shared" si="29"/>
        <v>353</v>
      </c>
      <c r="H155" s="23">
        <v>2</v>
      </c>
      <c r="I155" s="24">
        <v>3.75</v>
      </c>
      <c r="J155" s="22">
        <f t="shared" si="30"/>
        <v>359</v>
      </c>
      <c r="K155" s="25"/>
      <c r="L155" s="24">
        <v>1.09</v>
      </c>
      <c r="M155" s="22">
        <f t="shared" si="33"/>
        <v>253</v>
      </c>
      <c r="N155" s="25"/>
      <c r="O155" s="24">
        <v>42</v>
      </c>
      <c r="P155" s="22">
        <f t="shared" si="31"/>
        <v>366</v>
      </c>
      <c r="Q155" s="25"/>
      <c r="R155" s="55"/>
      <c r="S155" s="53"/>
      <c r="T155" s="56"/>
      <c r="U155" s="28">
        <f>SUM(G155,J155,M155,P155)</f>
        <v>1331</v>
      </c>
      <c r="V155" s="29">
        <v>3</v>
      </c>
    </row>
    <row r="156" spans="1:22" ht="16.5" customHeight="1">
      <c r="A156" s="151">
        <v>476</v>
      </c>
      <c r="B156" s="160" t="s">
        <v>148</v>
      </c>
      <c r="C156" s="160" t="s">
        <v>165</v>
      </c>
      <c r="D156" s="169">
        <v>1999</v>
      </c>
      <c r="E156" s="155" t="s">
        <v>60</v>
      </c>
      <c r="F156" s="21">
        <v>11.82</v>
      </c>
      <c r="G156" s="22">
        <f t="shared" si="29"/>
        <v>338</v>
      </c>
      <c r="H156" s="23">
        <v>2</v>
      </c>
      <c r="I156" s="24">
        <v>3.89</v>
      </c>
      <c r="J156" s="22">
        <f t="shared" si="30"/>
        <v>375</v>
      </c>
      <c r="K156" s="25"/>
      <c r="L156" s="24">
        <v>1.21</v>
      </c>
      <c r="M156" s="22">
        <f t="shared" si="33"/>
        <v>323</v>
      </c>
      <c r="N156" s="25"/>
      <c r="O156" s="24">
        <v>30</v>
      </c>
      <c r="P156" s="22">
        <f t="shared" si="31"/>
        <v>285</v>
      </c>
      <c r="Q156" s="25"/>
      <c r="R156" s="55"/>
      <c r="S156" s="53"/>
      <c r="T156" s="56"/>
      <c r="U156" s="28">
        <f>SUM(G156,J156,M156,P156)</f>
        <v>1321</v>
      </c>
      <c r="V156" s="29">
        <v>4</v>
      </c>
    </row>
    <row r="157" spans="1:22" ht="16.5" customHeight="1">
      <c r="A157" s="151">
        <v>350</v>
      </c>
      <c r="B157" s="187" t="s">
        <v>166</v>
      </c>
      <c r="C157" s="187" t="s">
        <v>167</v>
      </c>
      <c r="D157" s="169">
        <v>1999</v>
      </c>
      <c r="E157" s="155" t="s">
        <v>39</v>
      </c>
      <c r="F157" s="21">
        <v>11.5</v>
      </c>
      <c r="G157" s="22">
        <f t="shared" si="29"/>
        <v>364</v>
      </c>
      <c r="H157" s="23">
        <v>2</v>
      </c>
      <c r="I157" s="24">
        <v>3.27</v>
      </c>
      <c r="J157" s="22">
        <f t="shared" si="30"/>
        <v>300</v>
      </c>
      <c r="K157" s="25"/>
      <c r="L157" s="24">
        <v>1.05</v>
      </c>
      <c r="M157" s="22">
        <f t="shared" si="33"/>
        <v>229</v>
      </c>
      <c r="N157" s="25"/>
      <c r="O157" s="24">
        <v>24.5</v>
      </c>
      <c r="P157" s="22">
        <f t="shared" si="31"/>
        <v>243</v>
      </c>
      <c r="Q157" s="25"/>
      <c r="R157" s="55"/>
      <c r="S157" s="53"/>
      <c r="T157" s="56"/>
      <c r="U157" s="28">
        <f>SUM(G157,J157,M157,P157)</f>
        <v>1136</v>
      </c>
      <c r="V157" s="29">
        <v>5</v>
      </c>
    </row>
    <row r="158" spans="1:22" ht="16.5" customHeight="1">
      <c r="A158" s="17"/>
      <c r="B158" s="18"/>
      <c r="C158" s="18"/>
      <c r="D158" s="19"/>
      <c r="E158" s="20"/>
      <c r="F158" s="21"/>
      <c r="G158" s="22" t="str">
        <f t="shared" si="29"/>
        <v> </v>
      </c>
      <c r="H158" s="23"/>
      <c r="I158" s="24"/>
      <c r="J158" s="22" t="str">
        <f t="shared" si="30"/>
        <v> </v>
      </c>
      <c r="K158" s="25"/>
      <c r="L158" s="24"/>
      <c r="M158" s="22" t="str">
        <f t="shared" si="33"/>
        <v> </v>
      </c>
      <c r="N158" s="25"/>
      <c r="O158" s="24"/>
      <c r="P158" s="22" t="str">
        <f t="shared" si="31"/>
        <v> </v>
      </c>
      <c r="Q158" s="25"/>
      <c r="R158" s="55"/>
      <c r="S158" s="53"/>
      <c r="T158" s="56"/>
      <c r="U158" s="28"/>
      <c r="V158" s="29"/>
    </row>
    <row r="159" spans="1:22" ht="12.75" customHeight="1">
      <c r="A159" s="17"/>
      <c r="B159" s="18"/>
      <c r="C159" s="18"/>
      <c r="D159" s="19"/>
      <c r="E159" s="180" t="s">
        <v>40</v>
      </c>
      <c r="F159" s="181" t="s">
        <v>43</v>
      </c>
      <c r="G159" s="182" t="s">
        <v>168</v>
      </c>
      <c r="H159" s="23"/>
      <c r="I159" s="24"/>
      <c r="J159" s="22" t="str">
        <f t="shared" si="30"/>
        <v> </v>
      </c>
      <c r="K159" s="25"/>
      <c r="L159" s="24"/>
      <c r="M159" s="22" t="str">
        <f t="shared" si="33"/>
        <v> </v>
      </c>
      <c r="N159" s="25"/>
      <c r="O159" s="24"/>
      <c r="P159" s="22" t="str">
        <f t="shared" si="31"/>
        <v> </v>
      </c>
      <c r="Q159" s="25"/>
      <c r="R159" s="55"/>
      <c r="S159" s="53"/>
      <c r="T159" s="56"/>
      <c r="U159" s="28"/>
      <c r="V159" s="29"/>
    </row>
    <row r="160" spans="1:22" ht="12.75" customHeight="1">
      <c r="A160" s="17"/>
      <c r="B160" s="18"/>
      <c r="C160" s="18"/>
      <c r="D160" s="19"/>
      <c r="E160" s="20"/>
      <c r="F160" s="181" t="s">
        <v>47</v>
      </c>
      <c r="G160" s="182" t="s">
        <v>169</v>
      </c>
      <c r="H160" s="23"/>
      <c r="I160" s="24"/>
      <c r="J160" s="22" t="str">
        <f t="shared" si="30"/>
        <v> </v>
      </c>
      <c r="K160" s="25"/>
      <c r="L160" s="24"/>
      <c r="M160" s="22" t="str">
        <f t="shared" si="33"/>
        <v> </v>
      </c>
      <c r="N160" s="25"/>
      <c r="O160" s="24"/>
      <c r="P160" s="22" t="str">
        <f t="shared" si="31"/>
        <v> </v>
      </c>
      <c r="Q160" s="25"/>
      <c r="R160" s="55"/>
      <c r="S160" s="53"/>
      <c r="T160" s="56"/>
      <c r="U160" s="28"/>
      <c r="V160" s="29"/>
    </row>
    <row r="161" spans="1:22" ht="12.75" customHeight="1">
      <c r="A161" s="151"/>
      <c r="B161" s="160"/>
      <c r="C161" s="160"/>
      <c r="D161" s="161"/>
      <c r="E161" s="160"/>
      <c r="F161" s="21"/>
      <c r="G161" s="22" t="str">
        <f t="shared" si="29"/>
        <v> </v>
      </c>
      <c r="H161" s="23"/>
      <c r="I161" s="24"/>
      <c r="J161" s="22" t="str">
        <f t="shared" si="30"/>
        <v> </v>
      </c>
      <c r="K161" s="25"/>
      <c r="L161" s="24"/>
      <c r="M161" s="22" t="str">
        <f t="shared" si="33"/>
        <v> </v>
      </c>
      <c r="N161" s="25"/>
      <c r="O161" s="24"/>
      <c r="P161" s="22" t="str">
        <f t="shared" si="31"/>
        <v> </v>
      </c>
      <c r="Q161" s="25"/>
      <c r="R161" s="55"/>
      <c r="S161" s="53"/>
      <c r="T161" s="56"/>
      <c r="U161" s="28"/>
      <c r="V161" s="29"/>
    </row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2.75" customHeight="1"/>
    <row r="172" spans="1:22" ht="16.5">
      <c r="A172" s="6"/>
      <c r="B172" s="6"/>
      <c r="C172" s="6"/>
      <c r="D172" s="6" t="s">
        <v>209</v>
      </c>
      <c r="E172" s="6"/>
      <c r="F172" s="6"/>
      <c r="G172" s="6"/>
      <c r="H172" s="6"/>
      <c r="I172" s="2"/>
      <c r="J172" s="3"/>
      <c r="K172" s="1"/>
      <c r="L172" s="4"/>
      <c r="N172" s="4"/>
      <c r="Q172" s="1"/>
      <c r="R172" s="213" t="s">
        <v>208</v>
      </c>
      <c r="V172" s="5" t="s">
        <v>171</v>
      </c>
    </row>
    <row r="173" spans="1:16" ht="16.5" customHeight="1">
      <c r="A173" s="89"/>
      <c r="B173" s="90"/>
      <c r="C173" s="90"/>
      <c r="D173" s="90"/>
      <c r="E173" s="90"/>
      <c r="F173" s="91"/>
      <c r="G173" s="90"/>
      <c r="H173" s="90"/>
      <c r="I173" s="91"/>
      <c r="J173" s="90"/>
      <c r="K173" s="90"/>
      <c r="L173" s="91"/>
      <c r="M173" s="90"/>
      <c r="N173" s="90"/>
      <c r="O173" s="90"/>
      <c r="P173" s="90"/>
    </row>
    <row r="174" spans="1:22" ht="16.5" customHeight="1">
      <c r="A174" s="285" t="s">
        <v>4</v>
      </c>
      <c r="B174" s="286" t="s">
        <v>5</v>
      </c>
      <c r="C174" s="286" t="s">
        <v>6</v>
      </c>
      <c r="D174" s="285" t="s">
        <v>7</v>
      </c>
      <c r="E174" s="286" t="s">
        <v>8</v>
      </c>
      <c r="F174" s="288" t="s">
        <v>172</v>
      </c>
      <c r="G174" s="288"/>
      <c r="H174" s="288"/>
      <c r="I174" s="279" t="s">
        <v>173</v>
      </c>
      <c r="J174" s="279"/>
      <c r="K174" s="279"/>
      <c r="L174" s="279" t="s">
        <v>174</v>
      </c>
      <c r="M174" s="279"/>
      <c r="N174" s="279"/>
      <c r="O174" s="276"/>
      <c r="P174" s="277"/>
      <c r="Q174" s="278"/>
      <c r="R174" s="276"/>
      <c r="S174" s="277"/>
      <c r="T174" s="278"/>
      <c r="U174" s="280" t="s">
        <v>14</v>
      </c>
      <c r="V174" s="280"/>
    </row>
    <row r="175" spans="1:22" ht="16.5" customHeight="1">
      <c r="A175" s="285"/>
      <c r="B175" s="286"/>
      <c r="C175" s="286"/>
      <c r="D175" s="285"/>
      <c r="E175" s="286"/>
      <c r="F175" s="195" t="s">
        <v>15</v>
      </c>
      <c r="G175" s="196" t="s">
        <v>16</v>
      </c>
      <c r="H175" s="197"/>
      <c r="I175" s="195" t="s">
        <v>17</v>
      </c>
      <c r="J175" s="196" t="s">
        <v>16</v>
      </c>
      <c r="K175" s="197"/>
      <c r="L175" s="195" t="s">
        <v>17</v>
      </c>
      <c r="M175" s="196" t="s">
        <v>16</v>
      </c>
      <c r="N175" s="197"/>
      <c r="O175" s="13"/>
      <c r="P175" s="11"/>
      <c r="Q175" s="12"/>
      <c r="R175" s="13"/>
      <c r="S175" s="11"/>
      <c r="T175" s="12"/>
      <c r="U175" s="198" t="s">
        <v>16</v>
      </c>
      <c r="V175" s="199" t="s">
        <v>18</v>
      </c>
    </row>
    <row r="176" spans="1:22" ht="16.5" customHeight="1">
      <c r="A176" s="200"/>
      <c r="B176" s="201"/>
      <c r="C176" s="201"/>
      <c r="D176" s="202"/>
      <c r="E176" s="203"/>
      <c r="F176" s="55"/>
      <c r="G176" s="204" t="str">
        <f aca="true" t="shared" si="34" ref="G176:G197">IF(F176&gt;0,ROUNDDOWN(((50/F176)-3.648)/0.0066,0)," ")</f>
        <v> </v>
      </c>
      <c r="H176" s="56"/>
      <c r="I176" s="55"/>
      <c r="J176" s="204" t="str">
        <f aca="true" t="shared" si="35" ref="J176:J197">IF(I176&gt;0,ROUNDDOWN((SQRT(I176)-1.0935)/0.00208,0)," ")</f>
        <v> </v>
      </c>
      <c r="K176" s="56"/>
      <c r="L176" s="55"/>
      <c r="M176" s="204" t="str">
        <f aca="true" t="shared" si="36" ref="M176:M197">IF(L176&gt;0,ROUNDDOWN((SQRT(L176)-2.0232)/0.00874,0)," ")</f>
        <v> </v>
      </c>
      <c r="N176" s="58"/>
      <c r="O176" s="24"/>
      <c r="P176" s="22"/>
      <c r="Q176" s="25"/>
      <c r="R176" s="24"/>
      <c r="S176" s="22"/>
      <c r="T176" s="25"/>
      <c r="U176" s="59"/>
      <c r="V176" s="159"/>
    </row>
    <row r="177" spans="1:22" ht="16.5" customHeight="1">
      <c r="A177" s="205">
        <v>300</v>
      </c>
      <c r="B177" s="206" t="s">
        <v>175</v>
      </c>
      <c r="C177" s="206" t="s">
        <v>38</v>
      </c>
      <c r="D177" s="207">
        <v>2002</v>
      </c>
      <c r="E177" s="206" t="s">
        <v>176</v>
      </c>
      <c r="F177" s="55">
        <v>8.13</v>
      </c>
      <c r="G177" s="204">
        <f t="shared" si="34"/>
        <v>379</v>
      </c>
      <c r="H177" s="56"/>
      <c r="I177" s="55">
        <v>3.62</v>
      </c>
      <c r="J177" s="204">
        <f t="shared" si="35"/>
        <v>389</v>
      </c>
      <c r="K177" s="56"/>
      <c r="L177" s="55">
        <v>33.5</v>
      </c>
      <c r="M177" s="204">
        <f t="shared" si="36"/>
        <v>430</v>
      </c>
      <c r="N177" s="58"/>
      <c r="O177" s="55"/>
      <c r="P177" s="53"/>
      <c r="Q177" s="56"/>
      <c r="R177" s="55"/>
      <c r="S177" s="53"/>
      <c r="T177" s="56"/>
      <c r="U177" s="59">
        <f aca="true" t="shared" si="37" ref="U177:U186">SUM(G177,J177,M177)</f>
        <v>1198</v>
      </c>
      <c r="V177" s="159">
        <v>1</v>
      </c>
    </row>
    <row r="178" spans="1:22" ht="16.5" customHeight="1">
      <c r="A178" s="205">
        <v>463</v>
      </c>
      <c r="B178" s="208" t="s">
        <v>143</v>
      </c>
      <c r="C178" s="208" t="s">
        <v>177</v>
      </c>
      <c r="D178" s="209">
        <v>2002</v>
      </c>
      <c r="E178" s="210" t="s">
        <v>60</v>
      </c>
      <c r="F178" s="55">
        <v>8.61</v>
      </c>
      <c r="G178" s="204">
        <f t="shared" si="34"/>
        <v>327</v>
      </c>
      <c r="H178" s="56"/>
      <c r="I178" s="55">
        <v>3.51</v>
      </c>
      <c r="J178" s="204">
        <f t="shared" si="35"/>
        <v>374</v>
      </c>
      <c r="K178" s="56"/>
      <c r="L178" s="55">
        <v>29</v>
      </c>
      <c r="M178" s="204">
        <f t="shared" si="36"/>
        <v>384</v>
      </c>
      <c r="N178" s="58"/>
      <c r="O178" s="55"/>
      <c r="P178" s="53"/>
      <c r="Q178" s="56"/>
      <c r="R178" s="55"/>
      <c r="S178" s="53"/>
      <c r="T178" s="56"/>
      <c r="U178" s="59">
        <f t="shared" si="37"/>
        <v>1085</v>
      </c>
      <c r="V178" s="159">
        <v>2</v>
      </c>
    </row>
    <row r="179" spans="1:22" ht="16.5" customHeight="1">
      <c r="A179" s="205">
        <v>460</v>
      </c>
      <c r="B179" s="206" t="s">
        <v>178</v>
      </c>
      <c r="C179" s="206" t="s">
        <v>179</v>
      </c>
      <c r="D179" s="207">
        <v>2002</v>
      </c>
      <c r="E179" s="206" t="s">
        <v>60</v>
      </c>
      <c r="F179" s="55">
        <v>8.45</v>
      </c>
      <c r="G179" s="204">
        <f t="shared" si="34"/>
        <v>343</v>
      </c>
      <c r="H179" s="56"/>
      <c r="I179" s="55">
        <v>3.51</v>
      </c>
      <c r="J179" s="204">
        <f t="shared" si="35"/>
        <v>374</v>
      </c>
      <c r="K179" s="56"/>
      <c r="L179" s="55">
        <v>25.5</v>
      </c>
      <c r="M179" s="204">
        <f t="shared" si="36"/>
        <v>346</v>
      </c>
      <c r="N179" s="58"/>
      <c r="O179" s="55"/>
      <c r="P179" s="53"/>
      <c r="Q179" s="56"/>
      <c r="R179" s="55"/>
      <c r="S179" s="53"/>
      <c r="T179" s="56"/>
      <c r="U179" s="59">
        <f t="shared" si="37"/>
        <v>1063</v>
      </c>
      <c r="V179" s="159">
        <v>3</v>
      </c>
    </row>
    <row r="180" spans="1:22" ht="16.5" customHeight="1">
      <c r="A180" s="205">
        <v>379</v>
      </c>
      <c r="B180" s="206" t="s">
        <v>180</v>
      </c>
      <c r="C180" s="206" t="s">
        <v>181</v>
      </c>
      <c r="D180" s="207">
        <v>2002</v>
      </c>
      <c r="E180" s="206" t="s">
        <v>90</v>
      </c>
      <c r="F180" s="55">
        <v>8.43</v>
      </c>
      <c r="G180" s="204">
        <f t="shared" si="34"/>
        <v>345</v>
      </c>
      <c r="H180" s="56"/>
      <c r="I180" s="55">
        <v>3.71</v>
      </c>
      <c r="J180" s="204">
        <f t="shared" si="35"/>
        <v>400</v>
      </c>
      <c r="K180" s="56"/>
      <c r="L180" s="55">
        <v>21</v>
      </c>
      <c r="M180" s="204">
        <f t="shared" si="36"/>
        <v>292</v>
      </c>
      <c r="N180" s="58"/>
      <c r="O180" s="55"/>
      <c r="P180" s="53"/>
      <c r="Q180" s="56"/>
      <c r="R180" s="55"/>
      <c r="S180" s="53"/>
      <c r="T180" s="56"/>
      <c r="U180" s="59">
        <f t="shared" si="37"/>
        <v>1037</v>
      </c>
      <c r="V180" s="159">
        <v>4</v>
      </c>
    </row>
    <row r="181" spans="1:22" ht="16.5" customHeight="1">
      <c r="A181" s="205">
        <v>339</v>
      </c>
      <c r="B181" s="206" t="s">
        <v>182</v>
      </c>
      <c r="C181" s="206" t="s">
        <v>183</v>
      </c>
      <c r="D181" s="207">
        <v>2002</v>
      </c>
      <c r="E181" s="206" t="s">
        <v>101</v>
      </c>
      <c r="F181" s="55">
        <v>8.22</v>
      </c>
      <c r="G181" s="204">
        <f t="shared" si="34"/>
        <v>368</v>
      </c>
      <c r="H181" s="56"/>
      <c r="I181" s="55">
        <v>3.49</v>
      </c>
      <c r="J181" s="204">
        <f t="shared" si="35"/>
        <v>372</v>
      </c>
      <c r="K181" s="56"/>
      <c r="L181" s="55">
        <v>19.5</v>
      </c>
      <c r="M181" s="204">
        <f t="shared" si="36"/>
        <v>273</v>
      </c>
      <c r="N181" s="58"/>
      <c r="O181" s="55"/>
      <c r="P181" s="53"/>
      <c r="Q181" s="56"/>
      <c r="R181" s="55"/>
      <c r="S181" s="53"/>
      <c r="T181" s="56"/>
      <c r="U181" s="59">
        <f t="shared" si="37"/>
        <v>1013</v>
      </c>
      <c r="V181" s="159">
        <v>5</v>
      </c>
    </row>
    <row r="182" spans="1:22" ht="16.5" customHeight="1">
      <c r="A182" s="205">
        <v>462</v>
      </c>
      <c r="B182" s="206" t="s">
        <v>184</v>
      </c>
      <c r="C182" s="206" t="s">
        <v>185</v>
      </c>
      <c r="D182" s="207">
        <v>2002</v>
      </c>
      <c r="E182" s="206" t="s">
        <v>60</v>
      </c>
      <c r="F182" s="55">
        <v>8.84</v>
      </c>
      <c r="G182" s="204">
        <f t="shared" si="34"/>
        <v>304</v>
      </c>
      <c r="H182" s="56"/>
      <c r="I182" s="55">
        <v>3.2</v>
      </c>
      <c r="J182" s="204">
        <f t="shared" si="35"/>
        <v>334</v>
      </c>
      <c r="K182" s="56"/>
      <c r="L182" s="55">
        <v>21.5</v>
      </c>
      <c r="M182" s="204">
        <f t="shared" si="36"/>
        <v>299</v>
      </c>
      <c r="N182" s="58"/>
      <c r="O182" s="55"/>
      <c r="P182" s="53"/>
      <c r="Q182" s="56"/>
      <c r="R182" s="55"/>
      <c r="S182" s="53"/>
      <c r="T182" s="56"/>
      <c r="U182" s="59">
        <f t="shared" si="37"/>
        <v>937</v>
      </c>
      <c r="V182" s="159">
        <v>6</v>
      </c>
    </row>
    <row r="183" spans="1:22" ht="16.5" customHeight="1">
      <c r="A183" s="205">
        <v>378</v>
      </c>
      <c r="B183" s="206" t="s">
        <v>186</v>
      </c>
      <c r="C183" s="206" t="s">
        <v>187</v>
      </c>
      <c r="D183" s="207">
        <v>2002</v>
      </c>
      <c r="E183" s="206" t="s">
        <v>90</v>
      </c>
      <c r="F183" s="55">
        <v>8.75</v>
      </c>
      <c r="G183" s="204">
        <f t="shared" si="34"/>
        <v>313</v>
      </c>
      <c r="H183" s="56"/>
      <c r="I183" s="55">
        <v>3.37</v>
      </c>
      <c r="J183" s="204">
        <f t="shared" si="35"/>
        <v>356</v>
      </c>
      <c r="K183" s="56"/>
      <c r="L183" s="55">
        <v>14.5</v>
      </c>
      <c r="M183" s="204">
        <f t="shared" si="36"/>
        <v>204</v>
      </c>
      <c r="N183" s="58"/>
      <c r="O183" s="55"/>
      <c r="P183" s="53"/>
      <c r="Q183" s="56"/>
      <c r="R183" s="55"/>
      <c r="S183" s="53"/>
      <c r="T183" s="56"/>
      <c r="U183" s="59">
        <f t="shared" si="37"/>
        <v>873</v>
      </c>
      <c r="V183" s="159">
        <v>7</v>
      </c>
    </row>
    <row r="184" spans="1:22" ht="16.5" customHeight="1">
      <c r="A184" s="205">
        <v>464</v>
      </c>
      <c r="B184" s="211" t="s">
        <v>188</v>
      </c>
      <c r="C184" s="211" t="s">
        <v>189</v>
      </c>
      <c r="D184" s="209">
        <v>2002</v>
      </c>
      <c r="E184" s="210" t="s">
        <v>60</v>
      </c>
      <c r="F184" s="55">
        <v>8.79</v>
      </c>
      <c r="G184" s="204">
        <f t="shared" si="34"/>
        <v>309</v>
      </c>
      <c r="H184" s="56"/>
      <c r="I184" s="55">
        <v>2.96</v>
      </c>
      <c r="J184" s="204">
        <f t="shared" si="35"/>
        <v>301</v>
      </c>
      <c r="K184" s="56"/>
      <c r="L184" s="55">
        <v>17.5</v>
      </c>
      <c r="M184" s="204">
        <f t="shared" si="36"/>
        <v>247</v>
      </c>
      <c r="N184" s="58"/>
      <c r="O184" s="55"/>
      <c r="P184" s="53"/>
      <c r="Q184" s="56"/>
      <c r="R184" s="55"/>
      <c r="S184" s="53"/>
      <c r="T184" s="56"/>
      <c r="U184" s="59">
        <f t="shared" si="37"/>
        <v>857</v>
      </c>
      <c r="V184" s="159">
        <v>8</v>
      </c>
    </row>
    <row r="185" spans="1:22" ht="16.5" customHeight="1">
      <c r="A185" s="205">
        <v>461</v>
      </c>
      <c r="B185" s="206" t="s">
        <v>62</v>
      </c>
      <c r="C185" s="206" t="s">
        <v>190</v>
      </c>
      <c r="D185" s="207">
        <v>2002</v>
      </c>
      <c r="E185" s="206" t="s">
        <v>60</v>
      </c>
      <c r="F185" s="55">
        <v>9.18</v>
      </c>
      <c r="G185" s="204">
        <f t="shared" si="34"/>
        <v>272</v>
      </c>
      <c r="H185" s="56"/>
      <c r="I185" s="55">
        <v>3.46</v>
      </c>
      <c r="J185" s="204">
        <f t="shared" si="35"/>
        <v>368</v>
      </c>
      <c r="K185" s="56"/>
      <c r="L185" s="55">
        <v>14</v>
      </c>
      <c r="M185" s="204">
        <f t="shared" si="36"/>
        <v>196</v>
      </c>
      <c r="N185" s="58"/>
      <c r="O185" s="55"/>
      <c r="P185" s="53"/>
      <c r="Q185" s="56"/>
      <c r="R185" s="55"/>
      <c r="S185" s="53"/>
      <c r="T185" s="56"/>
      <c r="U185" s="59">
        <f t="shared" si="37"/>
        <v>836</v>
      </c>
      <c r="V185" s="159">
        <v>9</v>
      </c>
    </row>
    <row r="186" spans="1:22" ht="16.5" customHeight="1">
      <c r="A186" s="205">
        <v>465</v>
      </c>
      <c r="B186" s="211" t="s">
        <v>188</v>
      </c>
      <c r="C186" s="211" t="s">
        <v>191</v>
      </c>
      <c r="D186" s="209">
        <v>2002</v>
      </c>
      <c r="E186" s="210" t="s">
        <v>60</v>
      </c>
      <c r="F186" s="55">
        <v>9.76</v>
      </c>
      <c r="G186" s="204">
        <f t="shared" si="34"/>
        <v>223</v>
      </c>
      <c r="H186" s="56"/>
      <c r="I186" s="55">
        <v>2.73</v>
      </c>
      <c r="J186" s="204">
        <f t="shared" si="35"/>
        <v>268</v>
      </c>
      <c r="K186" s="56"/>
      <c r="L186" s="55">
        <v>15</v>
      </c>
      <c r="M186" s="204">
        <f t="shared" si="36"/>
        <v>211</v>
      </c>
      <c r="N186" s="58"/>
      <c r="O186" s="55"/>
      <c r="P186" s="53"/>
      <c r="Q186" s="56"/>
      <c r="R186" s="55"/>
      <c r="S186" s="53"/>
      <c r="T186" s="56"/>
      <c r="U186" s="59">
        <f t="shared" si="37"/>
        <v>702</v>
      </c>
      <c r="V186" s="159">
        <v>10</v>
      </c>
    </row>
    <row r="187" spans="1:22" ht="16.5" customHeight="1">
      <c r="A187" s="205"/>
      <c r="B187" s="208"/>
      <c r="C187" s="208"/>
      <c r="D187" s="209"/>
      <c r="E187" s="210"/>
      <c r="F187" s="55"/>
      <c r="G187" s="204" t="str">
        <f t="shared" si="34"/>
        <v> </v>
      </c>
      <c r="H187" s="56"/>
      <c r="I187" s="55"/>
      <c r="J187" s="204" t="str">
        <f t="shared" si="35"/>
        <v> </v>
      </c>
      <c r="K187" s="56"/>
      <c r="L187" s="55"/>
      <c r="M187" s="204" t="str">
        <f t="shared" si="36"/>
        <v> </v>
      </c>
      <c r="N187" s="58"/>
      <c r="O187" s="55"/>
      <c r="P187" s="53"/>
      <c r="Q187" s="56"/>
      <c r="R187" s="55"/>
      <c r="S187" s="53"/>
      <c r="T187" s="56"/>
      <c r="U187" s="59"/>
      <c r="V187" s="159"/>
    </row>
    <row r="188" spans="1:22" ht="16.5" customHeight="1">
      <c r="A188" s="205"/>
      <c r="B188" s="206"/>
      <c r="C188" s="206"/>
      <c r="D188" s="207"/>
      <c r="E188" s="206"/>
      <c r="F188" s="55"/>
      <c r="G188" s="204" t="str">
        <f t="shared" si="34"/>
        <v> </v>
      </c>
      <c r="H188" s="56"/>
      <c r="I188" s="55"/>
      <c r="J188" s="204" t="str">
        <f t="shared" si="35"/>
        <v> </v>
      </c>
      <c r="K188" s="56"/>
      <c r="L188" s="55"/>
      <c r="M188" s="204" t="str">
        <f t="shared" si="36"/>
        <v> </v>
      </c>
      <c r="N188" s="58"/>
      <c r="O188" s="55"/>
      <c r="P188" s="53"/>
      <c r="Q188" s="56"/>
      <c r="R188" s="55"/>
      <c r="S188" s="53"/>
      <c r="T188" s="56"/>
      <c r="U188" s="59"/>
      <c r="V188" s="159"/>
    </row>
    <row r="189" spans="1:22" ht="16.5" customHeight="1">
      <c r="A189" s="205">
        <v>365</v>
      </c>
      <c r="B189" s="208" t="s">
        <v>192</v>
      </c>
      <c r="C189" s="208" t="s">
        <v>193</v>
      </c>
      <c r="D189" s="209">
        <v>2001</v>
      </c>
      <c r="E189" s="210" t="s">
        <v>39</v>
      </c>
      <c r="F189" s="55">
        <v>7.63</v>
      </c>
      <c r="G189" s="204">
        <f t="shared" si="34"/>
        <v>440</v>
      </c>
      <c r="H189" s="56"/>
      <c r="I189" s="55">
        <v>3.65</v>
      </c>
      <c r="J189" s="204">
        <f t="shared" si="35"/>
        <v>392</v>
      </c>
      <c r="K189" s="56"/>
      <c r="L189" s="55">
        <v>29</v>
      </c>
      <c r="M189" s="204">
        <f t="shared" si="36"/>
        <v>384</v>
      </c>
      <c r="N189" s="58"/>
      <c r="O189" s="55"/>
      <c r="P189" s="53"/>
      <c r="Q189" s="56"/>
      <c r="R189" s="55"/>
      <c r="S189" s="53"/>
      <c r="T189" s="56"/>
      <c r="U189" s="59">
        <f aca="true" t="shared" si="38" ref="U189:U196">SUM(G189,J189,M189)</f>
        <v>1216</v>
      </c>
      <c r="V189" s="159">
        <v>1</v>
      </c>
    </row>
    <row r="190" spans="1:22" ht="16.5" customHeight="1">
      <c r="A190" s="205">
        <v>380</v>
      </c>
      <c r="B190" s="206" t="s">
        <v>194</v>
      </c>
      <c r="C190" s="206" t="s">
        <v>34</v>
      </c>
      <c r="D190" s="207">
        <v>2001</v>
      </c>
      <c r="E190" s="206" t="s">
        <v>90</v>
      </c>
      <c r="F190" s="55">
        <v>8.03</v>
      </c>
      <c r="G190" s="204">
        <f t="shared" si="34"/>
        <v>390</v>
      </c>
      <c r="H190" s="56"/>
      <c r="I190" s="55">
        <v>3.8</v>
      </c>
      <c r="J190" s="204">
        <f t="shared" si="35"/>
        <v>411</v>
      </c>
      <c r="K190" s="56"/>
      <c r="L190" s="55">
        <v>23</v>
      </c>
      <c r="M190" s="204">
        <f t="shared" si="36"/>
        <v>317</v>
      </c>
      <c r="N190" s="58"/>
      <c r="O190" s="55"/>
      <c r="P190" s="53"/>
      <c r="Q190" s="56"/>
      <c r="R190" s="55"/>
      <c r="S190" s="53"/>
      <c r="T190" s="56"/>
      <c r="U190" s="59">
        <f t="shared" si="38"/>
        <v>1118</v>
      </c>
      <c r="V190" s="159">
        <v>2</v>
      </c>
    </row>
    <row r="191" spans="1:22" ht="16.5" customHeight="1">
      <c r="A191" s="205">
        <v>397</v>
      </c>
      <c r="B191" s="206" t="s">
        <v>195</v>
      </c>
      <c r="C191" s="206" t="s">
        <v>196</v>
      </c>
      <c r="D191" s="207">
        <v>2001</v>
      </c>
      <c r="E191" s="206" t="s">
        <v>197</v>
      </c>
      <c r="F191" s="55">
        <v>8.55</v>
      </c>
      <c r="G191" s="204">
        <f t="shared" si="34"/>
        <v>333</v>
      </c>
      <c r="H191" s="56"/>
      <c r="I191" s="55">
        <v>3.25</v>
      </c>
      <c r="J191" s="204">
        <f t="shared" si="35"/>
        <v>340</v>
      </c>
      <c r="K191" s="56"/>
      <c r="L191" s="55">
        <v>25.5</v>
      </c>
      <c r="M191" s="204">
        <f t="shared" si="36"/>
        <v>346</v>
      </c>
      <c r="N191" s="58"/>
      <c r="O191" s="55"/>
      <c r="P191" s="53"/>
      <c r="Q191" s="56"/>
      <c r="R191" s="55"/>
      <c r="S191" s="53"/>
      <c r="T191" s="56"/>
      <c r="U191" s="59">
        <f t="shared" si="38"/>
        <v>1019</v>
      </c>
      <c r="V191" s="159">
        <v>3</v>
      </c>
    </row>
    <row r="192" spans="1:22" ht="16.5" customHeight="1">
      <c r="A192" s="205">
        <v>497</v>
      </c>
      <c r="B192" s="206" t="s">
        <v>198</v>
      </c>
      <c r="C192" s="206" t="s">
        <v>199</v>
      </c>
      <c r="D192" s="207">
        <v>2001</v>
      </c>
      <c r="E192" s="206" t="s">
        <v>21</v>
      </c>
      <c r="F192" s="55">
        <v>9.13</v>
      </c>
      <c r="G192" s="204">
        <f t="shared" si="34"/>
        <v>277</v>
      </c>
      <c r="H192" s="56"/>
      <c r="I192" s="55">
        <v>3.3</v>
      </c>
      <c r="J192" s="204">
        <f t="shared" si="35"/>
        <v>347</v>
      </c>
      <c r="K192" s="56"/>
      <c r="L192" s="55">
        <v>15</v>
      </c>
      <c r="M192" s="204">
        <f t="shared" si="36"/>
        <v>211</v>
      </c>
      <c r="N192" s="58"/>
      <c r="O192" s="55"/>
      <c r="P192" s="53"/>
      <c r="Q192" s="56"/>
      <c r="R192" s="55"/>
      <c r="S192" s="53"/>
      <c r="T192" s="56"/>
      <c r="U192" s="59">
        <f t="shared" si="38"/>
        <v>835</v>
      </c>
      <c r="V192" s="159">
        <v>4</v>
      </c>
    </row>
    <row r="193" spans="1:22" ht="16.5" customHeight="1">
      <c r="A193" s="205">
        <v>387</v>
      </c>
      <c r="B193" s="206" t="s">
        <v>200</v>
      </c>
      <c r="C193" s="206" t="s">
        <v>201</v>
      </c>
      <c r="D193" s="207">
        <v>2001</v>
      </c>
      <c r="E193" s="206" t="s">
        <v>90</v>
      </c>
      <c r="F193" s="55">
        <v>8.83</v>
      </c>
      <c r="G193" s="204">
        <f t="shared" si="34"/>
        <v>305</v>
      </c>
      <c r="H193" s="56"/>
      <c r="I193" s="55">
        <v>2.95</v>
      </c>
      <c r="J193" s="204">
        <f t="shared" si="35"/>
        <v>300</v>
      </c>
      <c r="K193" s="56"/>
      <c r="L193" s="55">
        <v>14</v>
      </c>
      <c r="M193" s="204">
        <f t="shared" si="36"/>
        <v>196</v>
      </c>
      <c r="N193" s="58"/>
      <c r="O193" s="55"/>
      <c r="P193" s="53"/>
      <c r="Q193" s="56"/>
      <c r="R193" s="55"/>
      <c r="S193" s="53"/>
      <c r="T193" s="56"/>
      <c r="U193" s="59">
        <f t="shared" si="38"/>
        <v>801</v>
      </c>
      <c r="V193" s="159">
        <v>5</v>
      </c>
    </row>
    <row r="194" spans="1:22" ht="16.5" customHeight="1">
      <c r="A194" s="205">
        <v>366</v>
      </c>
      <c r="B194" s="208" t="s">
        <v>202</v>
      </c>
      <c r="C194" s="212" t="s">
        <v>203</v>
      </c>
      <c r="D194" s="209">
        <v>2001</v>
      </c>
      <c r="E194" s="210" t="s">
        <v>39</v>
      </c>
      <c r="F194" s="55">
        <v>9.05</v>
      </c>
      <c r="G194" s="204">
        <f t="shared" si="34"/>
        <v>284</v>
      </c>
      <c r="H194" s="56"/>
      <c r="I194" s="55">
        <v>3.09</v>
      </c>
      <c r="J194" s="204">
        <f t="shared" si="35"/>
        <v>319</v>
      </c>
      <c r="K194" s="56"/>
      <c r="L194" s="55">
        <v>11</v>
      </c>
      <c r="M194" s="204">
        <f t="shared" si="36"/>
        <v>147</v>
      </c>
      <c r="N194" s="58"/>
      <c r="O194" s="55"/>
      <c r="P194" s="53"/>
      <c r="Q194" s="56"/>
      <c r="R194" s="55"/>
      <c r="S194" s="53"/>
      <c r="T194" s="56"/>
      <c r="U194" s="59">
        <f t="shared" si="38"/>
        <v>750</v>
      </c>
      <c r="V194" s="159">
        <v>6</v>
      </c>
    </row>
    <row r="195" spans="1:22" ht="16.5" customHeight="1">
      <c r="A195" s="205">
        <v>470</v>
      </c>
      <c r="B195" s="208" t="s">
        <v>204</v>
      </c>
      <c r="C195" s="208" t="s">
        <v>205</v>
      </c>
      <c r="D195" s="209">
        <v>2001</v>
      </c>
      <c r="E195" s="210" t="s">
        <v>60</v>
      </c>
      <c r="F195" s="55">
        <v>9.31</v>
      </c>
      <c r="G195" s="204">
        <f t="shared" si="34"/>
        <v>260</v>
      </c>
      <c r="H195" s="56"/>
      <c r="I195" s="55"/>
      <c r="J195" s="204" t="str">
        <f t="shared" si="35"/>
        <v> </v>
      </c>
      <c r="K195" s="56"/>
      <c r="L195" s="55">
        <v>18.5</v>
      </c>
      <c r="M195" s="204">
        <f t="shared" si="36"/>
        <v>260</v>
      </c>
      <c r="N195" s="58"/>
      <c r="O195" s="55"/>
      <c r="P195" s="53"/>
      <c r="Q195" s="56"/>
      <c r="R195" s="55"/>
      <c r="S195" s="53"/>
      <c r="T195" s="56"/>
      <c r="U195" s="59">
        <f t="shared" si="38"/>
        <v>520</v>
      </c>
      <c r="V195" s="159">
        <v>7</v>
      </c>
    </row>
    <row r="196" spans="1:22" ht="16.5" customHeight="1">
      <c r="A196" s="205">
        <v>469</v>
      </c>
      <c r="B196" s="206" t="s">
        <v>206</v>
      </c>
      <c r="C196" s="206" t="s">
        <v>207</v>
      </c>
      <c r="D196" s="207">
        <v>2001</v>
      </c>
      <c r="E196" s="206" t="s">
        <v>60</v>
      </c>
      <c r="F196" s="55"/>
      <c r="G196" s="204" t="str">
        <f t="shared" si="34"/>
        <v> </v>
      </c>
      <c r="H196" s="56"/>
      <c r="I196" s="55">
        <v>3.09</v>
      </c>
      <c r="J196" s="204">
        <f t="shared" si="35"/>
        <v>319</v>
      </c>
      <c r="K196" s="56"/>
      <c r="L196" s="55">
        <v>13.5</v>
      </c>
      <c r="M196" s="204">
        <f t="shared" si="36"/>
        <v>188</v>
      </c>
      <c r="N196" s="58"/>
      <c r="O196" s="55"/>
      <c r="P196" s="53"/>
      <c r="Q196" s="56"/>
      <c r="R196" s="55"/>
      <c r="S196" s="53"/>
      <c r="T196" s="56"/>
      <c r="U196" s="59">
        <f t="shared" si="38"/>
        <v>507</v>
      </c>
      <c r="V196" s="159">
        <v>8</v>
      </c>
    </row>
    <row r="197" spans="1:22" ht="16.5" customHeight="1">
      <c r="A197" s="205"/>
      <c r="B197" s="206"/>
      <c r="C197" s="206"/>
      <c r="D197" s="207"/>
      <c r="E197" s="206"/>
      <c r="F197" s="55"/>
      <c r="G197" s="204" t="str">
        <f t="shared" si="34"/>
        <v> </v>
      </c>
      <c r="H197" s="56"/>
      <c r="I197" s="55"/>
      <c r="J197" s="204" t="str">
        <f t="shared" si="35"/>
        <v> </v>
      </c>
      <c r="K197" s="56"/>
      <c r="L197" s="55"/>
      <c r="M197" s="204" t="str">
        <f t="shared" si="36"/>
        <v> </v>
      </c>
      <c r="N197" s="58"/>
      <c r="O197" s="55"/>
      <c r="P197" s="53"/>
      <c r="Q197" s="56"/>
      <c r="R197" s="55"/>
      <c r="S197" s="53"/>
      <c r="T197" s="56"/>
      <c r="U197" s="59"/>
      <c r="V197" s="159"/>
    </row>
    <row r="198" spans="1:22" ht="16.5" customHeight="1">
      <c r="A198" s="235"/>
      <c r="B198" s="236"/>
      <c r="C198" s="236"/>
      <c r="D198" s="237"/>
      <c r="E198" s="236"/>
      <c r="F198" s="238"/>
      <c r="G198" s="239"/>
      <c r="H198" s="235"/>
      <c r="I198" s="238"/>
      <c r="J198" s="239"/>
      <c r="K198" s="235"/>
      <c r="L198" s="238"/>
      <c r="M198" s="239"/>
      <c r="N198" s="240"/>
      <c r="O198" s="238"/>
      <c r="P198" s="241"/>
      <c r="Q198" s="235"/>
      <c r="R198" s="238"/>
      <c r="S198" s="241"/>
      <c r="T198" s="235"/>
      <c r="U198" s="242"/>
      <c r="V198" s="243"/>
    </row>
    <row r="199" spans="1:22" ht="16.5" customHeight="1">
      <c r="A199" s="235"/>
      <c r="B199" s="236"/>
      <c r="C199" s="236"/>
      <c r="D199" s="237"/>
      <c r="E199" s="236"/>
      <c r="F199" s="238"/>
      <c r="G199" s="239"/>
      <c r="H199" s="235"/>
      <c r="I199" s="238"/>
      <c r="J199" s="239"/>
      <c r="K199" s="235"/>
      <c r="L199" s="238"/>
      <c r="M199" s="239"/>
      <c r="N199" s="240"/>
      <c r="O199" s="238"/>
      <c r="P199" s="241"/>
      <c r="Q199" s="235"/>
      <c r="R199" s="238"/>
      <c r="S199" s="241"/>
      <c r="T199" s="235"/>
      <c r="U199" s="242"/>
      <c r="V199" s="243"/>
    </row>
    <row r="200" spans="1:22" ht="16.5" customHeight="1">
      <c r="A200" s="235"/>
      <c r="B200" s="236"/>
      <c r="C200" s="236"/>
      <c r="D200" s="237"/>
      <c r="E200" s="236"/>
      <c r="F200" s="238"/>
      <c r="G200" s="239"/>
      <c r="H200" s="235"/>
      <c r="I200" s="238"/>
      <c r="J200" s="239"/>
      <c r="K200" s="235"/>
      <c r="L200" s="238"/>
      <c r="M200" s="239"/>
      <c r="N200" s="240"/>
      <c r="O200" s="238"/>
      <c r="P200" s="241"/>
      <c r="Q200" s="235"/>
      <c r="R200" s="238"/>
      <c r="S200" s="241"/>
      <c r="T200" s="235"/>
      <c r="U200" s="242"/>
      <c r="V200" s="243"/>
    </row>
    <row r="201" spans="1:22" ht="16.5" customHeight="1">
      <c r="A201" s="235"/>
      <c r="B201" s="236"/>
      <c r="C201" s="236"/>
      <c r="D201" s="237"/>
      <c r="E201" s="236"/>
      <c r="F201" s="238"/>
      <c r="G201" s="239"/>
      <c r="H201" s="235"/>
      <c r="I201" s="238"/>
      <c r="J201" s="239"/>
      <c r="K201" s="235"/>
      <c r="L201" s="238"/>
      <c r="M201" s="239"/>
      <c r="N201" s="240"/>
      <c r="O201" s="238"/>
      <c r="P201" s="241"/>
      <c r="Q201" s="235"/>
      <c r="R201" s="238"/>
      <c r="S201" s="241"/>
      <c r="T201" s="235"/>
      <c r="U201" s="242"/>
      <c r="V201" s="243"/>
    </row>
    <row r="202" spans="1:22" ht="16.5" customHeight="1">
      <c r="A202" s="235"/>
      <c r="B202" s="236"/>
      <c r="C202" s="236"/>
      <c r="D202" s="237"/>
      <c r="E202" s="236"/>
      <c r="F202" s="238"/>
      <c r="G202" s="239"/>
      <c r="H202" s="235"/>
      <c r="I202" s="238"/>
      <c r="J202" s="239"/>
      <c r="K202" s="235"/>
      <c r="L202" s="238"/>
      <c r="M202" s="239"/>
      <c r="N202" s="240"/>
      <c r="O202" s="238"/>
      <c r="P202" s="241"/>
      <c r="Q202" s="235"/>
      <c r="R202" s="238"/>
      <c r="S202" s="241"/>
      <c r="T202" s="235"/>
      <c r="U202" s="242"/>
      <c r="V202" s="243"/>
    </row>
    <row r="203" spans="1:22" ht="16.5" customHeight="1">
      <c r="A203" s="235"/>
      <c r="B203" s="236"/>
      <c r="C203" s="236"/>
      <c r="D203" s="237"/>
      <c r="E203" s="236"/>
      <c r="F203" s="238"/>
      <c r="G203" s="239"/>
      <c r="H203" s="235"/>
      <c r="I203" s="238"/>
      <c r="J203" s="239"/>
      <c r="K203" s="235"/>
      <c r="L203" s="238"/>
      <c r="M203" s="239"/>
      <c r="N203" s="240"/>
      <c r="O203" s="238"/>
      <c r="P203" s="241"/>
      <c r="Q203" s="235"/>
      <c r="R203" s="238"/>
      <c r="S203" s="241"/>
      <c r="T203" s="235"/>
      <c r="U203" s="242"/>
      <c r="V203" s="243"/>
    </row>
    <row r="204" spans="1:22" ht="16.5" customHeight="1">
      <c r="A204" s="6"/>
      <c r="B204" s="6"/>
      <c r="C204" s="6"/>
      <c r="D204" s="6" t="s">
        <v>209</v>
      </c>
      <c r="E204" s="6"/>
      <c r="F204" s="6"/>
      <c r="G204" s="6"/>
      <c r="H204" s="6"/>
      <c r="I204" s="2"/>
      <c r="J204" s="3"/>
      <c r="K204" s="1"/>
      <c r="L204" s="4"/>
      <c r="N204" s="4"/>
      <c r="Q204" s="1"/>
      <c r="R204" s="213" t="s">
        <v>245</v>
      </c>
      <c r="V204" s="5" t="s">
        <v>171</v>
      </c>
    </row>
    <row r="206" spans="1:22" ht="15.75">
      <c r="A206" s="281" t="s">
        <v>4</v>
      </c>
      <c r="B206" s="282" t="s">
        <v>5</v>
      </c>
      <c r="C206" s="282" t="s">
        <v>6</v>
      </c>
      <c r="D206" s="281" t="s">
        <v>7</v>
      </c>
      <c r="E206" s="282" t="s">
        <v>8</v>
      </c>
      <c r="F206" s="284" t="s">
        <v>172</v>
      </c>
      <c r="G206" s="284"/>
      <c r="H206" s="284"/>
      <c r="I206" s="284" t="s">
        <v>173</v>
      </c>
      <c r="J206" s="284"/>
      <c r="K206" s="284"/>
      <c r="L206" s="284" t="s">
        <v>174</v>
      </c>
      <c r="M206" s="284"/>
      <c r="N206" s="284"/>
      <c r="O206" s="276"/>
      <c r="P206" s="277"/>
      <c r="Q206" s="278"/>
      <c r="R206" s="276"/>
      <c r="S206" s="277"/>
      <c r="T206" s="278"/>
      <c r="U206" s="275" t="s">
        <v>14</v>
      </c>
      <c r="V206" s="275"/>
    </row>
    <row r="207" spans="1:22" ht="15.75">
      <c r="A207" s="281"/>
      <c r="B207" s="282"/>
      <c r="C207" s="282"/>
      <c r="D207" s="281"/>
      <c r="E207" s="282"/>
      <c r="F207" s="214" t="s">
        <v>15</v>
      </c>
      <c r="G207" s="215" t="s">
        <v>16</v>
      </c>
      <c r="H207" s="216"/>
      <c r="I207" s="214" t="s">
        <v>17</v>
      </c>
      <c r="J207" s="215" t="s">
        <v>16</v>
      </c>
      <c r="K207" s="216"/>
      <c r="L207" s="214" t="s">
        <v>17</v>
      </c>
      <c r="M207" s="215" t="s">
        <v>16</v>
      </c>
      <c r="N207" s="216"/>
      <c r="O207" s="13"/>
      <c r="P207" s="11"/>
      <c r="Q207" s="12"/>
      <c r="R207" s="13"/>
      <c r="S207" s="11"/>
      <c r="T207" s="12"/>
      <c r="U207" s="217" t="s">
        <v>16</v>
      </c>
      <c r="V207" s="218" t="s">
        <v>18</v>
      </c>
    </row>
    <row r="208" spans="1:22" ht="15.75">
      <c r="A208" s="219"/>
      <c r="B208" s="220"/>
      <c r="C208" s="220"/>
      <c r="D208" s="221"/>
      <c r="E208" s="222"/>
      <c r="F208" s="223"/>
      <c r="G208" s="224" t="str">
        <f aca="true" t="shared" si="39" ref="G208:G224">IF(F208&gt;0,ROUNDDOWN(((50/F208)-3.79)/0.0069,0)," ")</f>
        <v> </v>
      </c>
      <c r="H208" s="225"/>
      <c r="I208" s="223"/>
      <c r="J208" s="224" t="str">
        <f aca="true" t="shared" si="40" ref="J208:J223">IF(I208&gt;0,ROUNDDOWN((SQRT(I208)-1.15028)/0.00219,0)," ")</f>
        <v> </v>
      </c>
      <c r="K208" s="225"/>
      <c r="L208" s="223"/>
      <c r="M208" s="224" t="str">
        <f aca="true" t="shared" si="41" ref="M208:M224">IF(L208&gt;0,ROUNDDOWN((SQRT(L208)-2.8)/0.011,0)," ")</f>
        <v> </v>
      </c>
      <c r="N208" s="226"/>
      <c r="O208" s="24"/>
      <c r="P208" s="22"/>
      <c r="Q208" s="25"/>
      <c r="R208" s="24"/>
      <c r="S208" s="22"/>
      <c r="T208" s="25"/>
      <c r="U208" s="227"/>
      <c r="V208" s="228"/>
    </row>
    <row r="209" spans="1:22" ht="15.75">
      <c r="A209" s="229">
        <v>370</v>
      </c>
      <c r="B209" s="230" t="s">
        <v>163</v>
      </c>
      <c r="C209" s="230" t="s">
        <v>210</v>
      </c>
      <c r="D209" s="231">
        <v>2002</v>
      </c>
      <c r="E209" s="232" t="s">
        <v>39</v>
      </c>
      <c r="F209" s="223">
        <v>7.66</v>
      </c>
      <c r="G209" s="224">
        <f t="shared" si="39"/>
        <v>396</v>
      </c>
      <c r="H209" s="225"/>
      <c r="I209" s="223">
        <v>4.15</v>
      </c>
      <c r="J209" s="224">
        <f t="shared" si="40"/>
        <v>404</v>
      </c>
      <c r="K209" s="225"/>
      <c r="L209" s="223">
        <v>39.5</v>
      </c>
      <c r="M209" s="224">
        <f t="shared" si="41"/>
        <v>316</v>
      </c>
      <c r="N209" s="226"/>
      <c r="O209" s="55"/>
      <c r="P209" s="53"/>
      <c r="Q209" s="56"/>
      <c r="R209" s="55"/>
      <c r="S209" s="53"/>
      <c r="T209" s="56"/>
      <c r="U209" s="227">
        <f aca="true" t="shared" si="42" ref="U209:U224">SUM(G209,J209,M209)</f>
        <v>1116</v>
      </c>
      <c r="V209" s="228">
        <v>1</v>
      </c>
    </row>
    <row r="210" spans="1:22" ht="15.75">
      <c r="A210" s="229">
        <v>399</v>
      </c>
      <c r="B210" s="233" t="s">
        <v>211</v>
      </c>
      <c r="C210" s="233" t="s">
        <v>131</v>
      </c>
      <c r="D210" s="231">
        <v>2002</v>
      </c>
      <c r="E210" s="233" t="s">
        <v>197</v>
      </c>
      <c r="F210" s="223">
        <v>8.51</v>
      </c>
      <c r="G210" s="224">
        <f t="shared" si="39"/>
        <v>302</v>
      </c>
      <c r="H210" s="225"/>
      <c r="I210" s="223">
        <v>3.52</v>
      </c>
      <c r="J210" s="224">
        <f t="shared" si="40"/>
        <v>331</v>
      </c>
      <c r="K210" s="225"/>
      <c r="L210" s="223">
        <v>35.5</v>
      </c>
      <c r="M210" s="224">
        <f t="shared" si="41"/>
        <v>287</v>
      </c>
      <c r="N210" s="226"/>
      <c r="O210" s="55"/>
      <c r="P210" s="53"/>
      <c r="Q210" s="56"/>
      <c r="R210" s="55"/>
      <c r="S210" s="53"/>
      <c r="T210" s="56"/>
      <c r="U210" s="227">
        <f t="shared" si="42"/>
        <v>920</v>
      </c>
      <c r="V210" s="228">
        <v>2</v>
      </c>
    </row>
    <row r="211" spans="1:22" ht="15.75">
      <c r="A211" s="229">
        <v>402</v>
      </c>
      <c r="B211" s="233" t="s">
        <v>212</v>
      </c>
      <c r="C211" s="233" t="s">
        <v>213</v>
      </c>
      <c r="D211" s="231">
        <v>2002</v>
      </c>
      <c r="E211" s="233" t="s">
        <v>197</v>
      </c>
      <c r="F211" s="223">
        <v>8.31</v>
      </c>
      <c r="G211" s="224">
        <f t="shared" si="39"/>
        <v>322</v>
      </c>
      <c r="H211" s="225"/>
      <c r="I211" s="223">
        <v>3.36</v>
      </c>
      <c r="J211" s="224">
        <f t="shared" si="40"/>
        <v>311</v>
      </c>
      <c r="K211" s="225"/>
      <c r="L211" s="223">
        <v>27.5</v>
      </c>
      <c r="M211" s="224">
        <f t="shared" si="41"/>
        <v>222</v>
      </c>
      <c r="N211" s="226"/>
      <c r="O211" s="55"/>
      <c r="P211" s="53"/>
      <c r="Q211" s="56"/>
      <c r="R211" s="55"/>
      <c r="S211" s="53"/>
      <c r="T211" s="56"/>
      <c r="U211" s="227">
        <f t="shared" si="42"/>
        <v>855</v>
      </c>
      <c r="V211" s="228">
        <v>3</v>
      </c>
    </row>
    <row r="212" spans="1:22" ht="15.75">
      <c r="A212" s="229">
        <v>466</v>
      </c>
      <c r="B212" s="233" t="s">
        <v>214</v>
      </c>
      <c r="C212" s="233" t="s">
        <v>131</v>
      </c>
      <c r="D212" s="231">
        <v>2002</v>
      </c>
      <c r="E212" s="233" t="s">
        <v>60</v>
      </c>
      <c r="F212" s="223">
        <v>9.28</v>
      </c>
      <c r="G212" s="224">
        <f t="shared" si="39"/>
        <v>231</v>
      </c>
      <c r="H212" s="225"/>
      <c r="I212" s="223">
        <v>3.29</v>
      </c>
      <c r="J212" s="224">
        <f t="shared" si="40"/>
        <v>302</v>
      </c>
      <c r="K212" s="225"/>
      <c r="L212" s="223">
        <v>37.5</v>
      </c>
      <c r="M212" s="224">
        <f t="shared" si="41"/>
        <v>302</v>
      </c>
      <c r="N212" s="226"/>
      <c r="O212" s="55"/>
      <c r="P212" s="53"/>
      <c r="Q212" s="56"/>
      <c r="R212" s="55"/>
      <c r="S212" s="53"/>
      <c r="T212" s="56"/>
      <c r="U212" s="227">
        <f t="shared" si="42"/>
        <v>835</v>
      </c>
      <c r="V212" s="228">
        <v>4</v>
      </c>
    </row>
    <row r="213" spans="1:22" ht="15.75">
      <c r="A213" s="229">
        <v>310</v>
      </c>
      <c r="B213" s="233" t="s">
        <v>215</v>
      </c>
      <c r="C213" s="233" t="s">
        <v>131</v>
      </c>
      <c r="D213" s="231">
        <v>2002</v>
      </c>
      <c r="E213" s="233" t="s">
        <v>21</v>
      </c>
      <c r="F213" s="223">
        <v>8.88</v>
      </c>
      <c r="G213" s="224">
        <f t="shared" si="39"/>
        <v>266</v>
      </c>
      <c r="H213" s="225"/>
      <c r="I213" s="223">
        <v>3.19</v>
      </c>
      <c r="J213" s="224">
        <f t="shared" si="40"/>
        <v>290</v>
      </c>
      <c r="K213" s="225"/>
      <c r="L213" s="223">
        <v>31</v>
      </c>
      <c r="M213" s="224">
        <f t="shared" si="41"/>
        <v>251</v>
      </c>
      <c r="N213" s="226"/>
      <c r="O213" s="55"/>
      <c r="P213" s="53"/>
      <c r="Q213" s="56"/>
      <c r="R213" s="55"/>
      <c r="S213" s="53"/>
      <c r="T213" s="56"/>
      <c r="U213" s="227">
        <f t="shared" si="42"/>
        <v>807</v>
      </c>
      <c r="V213" s="228">
        <v>5</v>
      </c>
    </row>
    <row r="214" spans="1:22" ht="15.75">
      <c r="A214" s="229">
        <v>356</v>
      </c>
      <c r="B214" s="234" t="s">
        <v>216</v>
      </c>
      <c r="C214" s="234" t="s">
        <v>217</v>
      </c>
      <c r="D214" s="231">
        <v>2002</v>
      </c>
      <c r="E214" s="233" t="s">
        <v>39</v>
      </c>
      <c r="F214" s="223">
        <v>8.4</v>
      </c>
      <c r="G214" s="224">
        <f t="shared" si="39"/>
        <v>313</v>
      </c>
      <c r="H214" s="225"/>
      <c r="I214" s="223">
        <v>3.3</v>
      </c>
      <c r="J214" s="224">
        <f t="shared" si="40"/>
        <v>304</v>
      </c>
      <c r="K214" s="225"/>
      <c r="L214" s="223">
        <v>21.5</v>
      </c>
      <c r="M214" s="224">
        <f t="shared" si="41"/>
        <v>166</v>
      </c>
      <c r="N214" s="226"/>
      <c r="O214" s="55"/>
      <c r="P214" s="53"/>
      <c r="Q214" s="56"/>
      <c r="R214" s="55"/>
      <c r="S214" s="53"/>
      <c r="T214" s="56"/>
      <c r="U214" s="227">
        <f t="shared" si="42"/>
        <v>783</v>
      </c>
      <c r="V214" s="228">
        <v>6</v>
      </c>
    </row>
    <row r="215" spans="1:22" ht="15.75">
      <c r="A215" s="229">
        <v>467</v>
      </c>
      <c r="B215" s="234" t="s">
        <v>218</v>
      </c>
      <c r="C215" s="234" t="s">
        <v>219</v>
      </c>
      <c r="D215" s="231">
        <v>2002</v>
      </c>
      <c r="E215" s="232" t="s">
        <v>60</v>
      </c>
      <c r="F215" s="223">
        <v>8.85</v>
      </c>
      <c r="G215" s="224">
        <f t="shared" si="39"/>
        <v>269</v>
      </c>
      <c r="H215" s="225"/>
      <c r="I215" s="223">
        <v>3.2</v>
      </c>
      <c r="J215" s="224">
        <f t="shared" si="40"/>
        <v>291</v>
      </c>
      <c r="K215" s="225"/>
      <c r="L215" s="223">
        <v>27.5</v>
      </c>
      <c r="M215" s="224">
        <f t="shared" si="41"/>
        <v>222</v>
      </c>
      <c r="N215" s="226"/>
      <c r="O215" s="55"/>
      <c r="P215" s="53"/>
      <c r="Q215" s="56"/>
      <c r="R215" s="55"/>
      <c r="S215" s="53"/>
      <c r="T215" s="56"/>
      <c r="U215" s="227">
        <f t="shared" si="42"/>
        <v>782</v>
      </c>
      <c r="V215" s="228">
        <v>7</v>
      </c>
    </row>
    <row r="216" spans="1:22" ht="15.75">
      <c r="A216" s="229">
        <v>492</v>
      </c>
      <c r="B216" s="232" t="s">
        <v>220</v>
      </c>
      <c r="C216" s="232" t="s">
        <v>221</v>
      </c>
      <c r="D216" s="231">
        <v>2002</v>
      </c>
      <c r="E216" s="232" t="s">
        <v>60</v>
      </c>
      <c r="F216" s="223">
        <v>8.73</v>
      </c>
      <c r="G216" s="224">
        <f t="shared" si="39"/>
        <v>280</v>
      </c>
      <c r="H216" s="225"/>
      <c r="I216" s="223">
        <v>2.97</v>
      </c>
      <c r="J216" s="224">
        <f t="shared" si="40"/>
        <v>261</v>
      </c>
      <c r="K216" s="225"/>
      <c r="L216" s="223">
        <v>29.5</v>
      </c>
      <c r="M216" s="224">
        <f t="shared" si="41"/>
        <v>239</v>
      </c>
      <c r="N216" s="226"/>
      <c r="O216" s="55"/>
      <c r="P216" s="53"/>
      <c r="Q216" s="56"/>
      <c r="R216" s="55"/>
      <c r="S216" s="53"/>
      <c r="T216" s="56"/>
      <c r="U216" s="227">
        <f t="shared" si="42"/>
        <v>780</v>
      </c>
      <c r="V216" s="228">
        <v>8</v>
      </c>
    </row>
    <row r="217" spans="1:22" ht="15.75">
      <c r="A217" s="229">
        <v>336</v>
      </c>
      <c r="B217" s="233" t="s">
        <v>99</v>
      </c>
      <c r="C217" s="233" t="s">
        <v>222</v>
      </c>
      <c r="D217" s="231">
        <v>2002</v>
      </c>
      <c r="E217" s="233" t="s">
        <v>101</v>
      </c>
      <c r="F217" s="223">
        <v>8.28</v>
      </c>
      <c r="G217" s="224">
        <f t="shared" si="39"/>
        <v>325</v>
      </c>
      <c r="H217" s="225"/>
      <c r="I217" s="223">
        <v>3.2</v>
      </c>
      <c r="J217" s="224">
        <f t="shared" si="40"/>
        <v>291</v>
      </c>
      <c r="K217" s="225"/>
      <c r="L217" s="223">
        <v>20.5</v>
      </c>
      <c r="M217" s="224">
        <f t="shared" si="41"/>
        <v>157</v>
      </c>
      <c r="N217" s="226"/>
      <c r="O217" s="55"/>
      <c r="P217" s="53"/>
      <c r="Q217" s="56"/>
      <c r="R217" s="55"/>
      <c r="S217" s="53"/>
      <c r="T217" s="56"/>
      <c r="U217" s="227">
        <f t="shared" si="42"/>
        <v>773</v>
      </c>
      <c r="V217" s="228">
        <v>9</v>
      </c>
    </row>
    <row r="218" spans="1:22" ht="15.75">
      <c r="A218" s="229">
        <v>468</v>
      </c>
      <c r="B218" s="233" t="s">
        <v>223</v>
      </c>
      <c r="C218" s="233" t="s">
        <v>136</v>
      </c>
      <c r="D218" s="231">
        <v>2002</v>
      </c>
      <c r="E218" s="233" t="s">
        <v>60</v>
      </c>
      <c r="F218" s="223">
        <v>8.27</v>
      </c>
      <c r="G218" s="224">
        <f t="shared" si="39"/>
        <v>326</v>
      </c>
      <c r="H218" s="225"/>
      <c r="I218" s="223">
        <v>2.9</v>
      </c>
      <c r="J218" s="224">
        <f t="shared" si="40"/>
        <v>252</v>
      </c>
      <c r="K218" s="225"/>
      <c r="L218" s="223">
        <v>22</v>
      </c>
      <c r="M218" s="224">
        <f t="shared" si="41"/>
        <v>171</v>
      </c>
      <c r="N218" s="226"/>
      <c r="O218" s="55"/>
      <c r="P218" s="53"/>
      <c r="Q218" s="56"/>
      <c r="R218" s="55"/>
      <c r="S218" s="53"/>
      <c r="T218" s="56"/>
      <c r="U218" s="227">
        <f t="shared" si="42"/>
        <v>749</v>
      </c>
      <c r="V218" s="228">
        <v>10</v>
      </c>
    </row>
    <row r="219" spans="1:22" ht="15.75">
      <c r="A219" s="229">
        <v>381</v>
      </c>
      <c r="B219" s="230" t="s">
        <v>224</v>
      </c>
      <c r="C219" s="230" t="s">
        <v>225</v>
      </c>
      <c r="D219" s="231">
        <v>2002</v>
      </c>
      <c r="E219" s="230" t="s">
        <v>90</v>
      </c>
      <c r="F219" s="223">
        <v>9.05</v>
      </c>
      <c r="G219" s="224">
        <f t="shared" si="39"/>
        <v>251</v>
      </c>
      <c r="H219" s="225"/>
      <c r="I219" s="223">
        <v>3</v>
      </c>
      <c r="J219" s="224">
        <f t="shared" si="40"/>
        <v>265</v>
      </c>
      <c r="K219" s="225"/>
      <c r="L219" s="223">
        <v>24</v>
      </c>
      <c r="M219" s="224">
        <f t="shared" si="41"/>
        <v>190</v>
      </c>
      <c r="N219" s="226"/>
      <c r="O219" s="55"/>
      <c r="P219" s="53"/>
      <c r="Q219" s="56"/>
      <c r="R219" s="55"/>
      <c r="S219" s="53"/>
      <c r="T219" s="56"/>
      <c r="U219" s="227">
        <f t="shared" si="42"/>
        <v>706</v>
      </c>
      <c r="V219" s="228">
        <v>11</v>
      </c>
    </row>
    <row r="220" spans="1:22" ht="15.75">
      <c r="A220" s="229">
        <v>340</v>
      </c>
      <c r="B220" s="233" t="s">
        <v>226</v>
      </c>
      <c r="C220" s="233" t="s">
        <v>156</v>
      </c>
      <c r="D220" s="231">
        <v>2002</v>
      </c>
      <c r="E220" s="233" t="s">
        <v>101</v>
      </c>
      <c r="F220" s="223">
        <v>8.74</v>
      </c>
      <c r="G220" s="224">
        <f t="shared" si="39"/>
        <v>279</v>
      </c>
      <c r="H220" s="225"/>
      <c r="I220" s="223">
        <v>3.19</v>
      </c>
      <c r="J220" s="224">
        <f t="shared" si="40"/>
        <v>290</v>
      </c>
      <c r="K220" s="225"/>
      <c r="L220" s="223">
        <v>18.5</v>
      </c>
      <c r="M220" s="224">
        <f t="shared" si="41"/>
        <v>136</v>
      </c>
      <c r="N220" s="226"/>
      <c r="O220" s="55"/>
      <c r="P220" s="53"/>
      <c r="Q220" s="56"/>
      <c r="R220" s="55"/>
      <c r="S220" s="53"/>
      <c r="T220" s="56"/>
      <c r="U220" s="227">
        <f t="shared" si="42"/>
        <v>705</v>
      </c>
      <c r="V220" s="228">
        <v>12</v>
      </c>
    </row>
    <row r="221" spans="1:22" ht="15.75">
      <c r="A221" s="229">
        <v>375</v>
      </c>
      <c r="B221" s="233" t="s">
        <v>227</v>
      </c>
      <c r="C221" s="233" t="s">
        <v>124</v>
      </c>
      <c r="D221" s="231">
        <v>2002</v>
      </c>
      <c r="E221" s="233" t="s">
        <v>90</v>
      </c>
      <c r="F221" s="223">
        <v>8.47</v>
      </c>
      <c r="G221" s="224">
        <f t="shared" si="39"/>
        <v>306</v>
      </c>
      <c r="H221" s="225"/>
      <c r="I221" s="223">
        <v>2.81</v>
      </c>
      <c r="J221" s="224">
        <f t="shared" si="40"/>
        <v>240</v>
      </c>
      <c r="K221" s="225"/>
      <c r="L221" s="223">
        <v>20.5</v>
      </c>
      <c r="M221" s="224">
        <f t="shared" si="41"/>
        <v>157</v>
      </c>
      <c r="N221" s="226"/>
      <c r="O221" s="55"/>
      <c r="P221" s="53"/>
      <c r="Q221" s="56"/>
      <c r="R221" s="55"/>
      <c r="S221" s="53"/>
      <c r="T221" s="56"/>
      <c r="U221" s="227">
        <f t="shared" si="42"/>
        <v>703</v>
      </c>
      <c r="V221" s="228">
        <v>13</v>
      </c>
    </row>
    <row r="222" spans="1:22" ht="15.75">
      <c r="A222" s="229">
        <v>323</v>
      </c>
      <c r="B222" s="233" t="s">
        <v>228</v>
      </c>
      <c r="C222" s="233" t="s">
        <v>229</v>
      </c>
      <c r="D222" s="231">
        <v>2002</v>
      </c>
      <c r="E222" s="233" t="s">
        <v>21</v>
      </c>
      <c r="F222" s="223">
        <v>8.8</v>
      </c>
      <c r="G222" s="224">
        <f t="shared" si="39"/>
        <v>274</v>
      </c>
      <c r="H222" s="225"/>
      <c r="I222" s="223">
        <v>3</v>
      </c>
      <c r="J222" s="224">
        <f t="shared" si="40"/>
        <v>265</v>
      </c>
      <c r="K222" s="225"/>
      <c r="L222" s="223">
        <v>20</v>
      </c>
      <c r="M222" s="224">
        <f t="shared" si="41"/>
        <v>152</v>
      </c>
      <c r="N222" s="226"/>
      <c r="O222" s="55"/>
      <c r="P222" s="53"/>
      <c r="Q222" s="56"/>
      <c r="R222" s="55"/>
      <c r="S222" s="53"/>
      <c r="T222" s="56"/>
      <c r="U222" s="227">
        <f t="shared" si="42"/>
        <v>691</v>
      </c>
      <c r="V222" s="228">
        <v>14</v>
      </c>
    </row>
    <row r="223" spans="1:22" ht="15.75">
      <c r="A223" s="229">
        <v>491</v>
      </c>
      <c r="B223" s="234" t="s">
        <v>230</v>
      </c>
      <c r="C223" s="234" t="s">
        <v>148</v>
      </c>
      <c r="D223" s="231">
        <v>2002</v>
      </c>
      <c r="E223" s="232" t="s">
        <v>60</v>
      </c>
      <c r="F223" s="223">
        <v>9.25</v>
      </c>
      <c r="G223" s="224">
        <f t="shared" si="39"/>
        <v>234</v>
      </c>
      <c r="H223" s="225"/>
      <c r="I223" s="223">
        <v>3.12</v>
      </c>
      <c r="J223" s="224">
        <f t="shared" si="40"/>
        <v>281</v>
      </c>
      <c r="K223" s="225"/>
      <c r="L223" s="223">
        <v>14.5</v>
      </c>
      <c r="M223" s="224">
        <f t="shared" si="41"/>
        <v>91</v>
      </c>
      <c r="N223" s="226"/>
      <c r="O223" s="55"/>
      <c r="P223" s="53"/>
      <c r="Q223" s="56"/>
      <c r="R223" s="55"/>
      <c r="S223" s="53"/>
      <c r="T223" s="56"/>
      <c r="U223" s="227">
        <f t="shared" si="42"/>
        <v>606</v>
      </c>
      <c r="V223" s="228">
        <v>15</v>
      </c>
    </row>
    <row r="224" spans="1:22" ht="15.75">
      <c r="A224" s="229">
        <v>352</v>
      </c>
      <c r="B224" s="233" t="s">
        <v>231</v>
      </c>
      <c r="C224" s="233" t="s">
        <v>232</v>
      </c>
      <c r="D224" s="231">
        <v>2002</v>
      </c>
      <c r="E224" s="233" t="s">
        <v>39</v>
      </c>
      <c r="F224" s="223">
        <v>9.45</v>
      </c>
      <c r="G224" s="224">
        <f t="shared" si="39"/>
        <v>217</v>
      </c>
      <c r="H224" s="225"/>
      <c r="I224" s="223" t="s">
        <v>80</v>
      </c>
      <c r="J224" s="224"/>
      <c r="K224" s="225"/>
      <c r="L224" s="223">
        <v>22.5</v>
      </c>
      <c r="M224" s="224">
        <f t="shared" si="41"/>
        <v>176</v>
      </c>
      <c r="N224" s="226"/>
      <c r="O224" s="55"/>
      <c r="P224" s="53"/>
      <c r="Q224" s="56"/>
      <c r="R224" s="55"/>
      <c r="S224" s="53"/>
      <c r="T224" s="56"/>
      <c r="U224" s="227">
        <f t="shared" si="42"/>
        <v>393</v>
      </c>
      <c r="V224" s="228">
        <v>16</v>
      </c>
    </row>
    <row r="225" spans="1:22" ht="15.75">
      <c r="A225" s="229"/>
      <c r="B225" s="233"/>
      <c r="C225" s="233"/>
      <c r="D225" s="231"/>
      <c r="E225" s="233"/>
      <c r="F225" s="223"/>
      <c r="G225" s="224" t="str">
        <f>IF(F225&gt;0,ROUNDDOWN(((50/F225)-3.79)/0.0069,0)," ")</f>
        <v> </v>
      </c>
      <c r="H225" s="225"/>
      <c r="I225" s="223"/>
      <c r="J225" s="224" t="str">
        <f>IF(I225&gt;0,ROUNDDOWN((SQRT(I225)-1.15028)/0.00219,0)," ")</f>
        <v> </v>
      </c>
      <c r="K225" s="225"/>
      <c r="L225" s="223"/>
      <c r="M225" s="224" t="str">
        <f>IF(L225&gt;0,ROUNDDOWN((SQRT(L225)-2.8)/0.011,0)," ")</f>
        <v> </v>
      </c>
      <c r="N225" s="226"/>
      <c r="O225" s="55"/>
      <c r="P225" s="53"/>
      <c r="Q225" s="56"/>
      <c r="R225" s="55"/>
      <c r="S225" s="53"/>
      <c r="T225" s="56"/>
      <c r="U225" s="227"/>
      <c r="V225" s="228"/>
    </row>
    <row r="226" spans="1:22" ht="15.75">
      <c r="A226" s="229">
        <v>316</v>
      </c>
      <c r="B226" s="234" t="s">
        <v>233</v>
      </c>
      <c r="C226" s="234" t="s">
        <v>234</v>
      </c>
      <c r="D226" s="231">
        <v>2001</v>
      </c>
      <c r="E226" s="232" t="s">
        <v>21</v>
      </c>
      <c r="F226" s="223">
        <v>8.08</v>
      </c>
      <c r="G226" s="224">
        <f aca="true" t="shared" si="43" ref="G226:G233">IF(F226&gt;0,ROUNDDOWN(((50/F226)-3.79)/0.0069,0)," ")</f>
        <v>347</v>
      </c>
      <c r="H226" s="225"/>
      <c r="I226" s="223">
        <v>3.81</v>
      </c>
      <c r="J226" s="224">
        <f aca="true" t="shared" si="44" ref="J226:J233">IF(I226&gt;0,ROUNDDOWN((SQRT(I226)-1.15028)/0.00219,0)," ")</f>
        <v>366</v>
      </c>
      <c r="K226" s="225"/>
      <c r="L226" s="223">
        <v>41.5</v>
      </c>
      <c r="M226" s="224">
        <f aca="true" t="shared" si="45" ref="M226:M233">IF(L226&gt;0,ROUNDDOWN((SQRT(L226)-2.8)/0.011,0)," ")</f>
        <v>331</v>
      </c>
      <c r="N226" s="226"/>
      <c r="O226" s="55"/>
      <c r="P226" s="53"/>
      <c r="Q226" s="56"/>
      <c r="R226" s="55"/>
      <c r="S226" s="53"/>
      <c r="T226" s="56"/>
      <c r="U226" s="227">
        <f aca="true" t="shared" si="46" ref="U226:U232">SUM(G226,J226,M226)</f>
        <v>1044</v>
      </c>
      <c r="V226" s="228">
        <v>1</v>
      </c>
    </row>
    <row r="227" spans="1:22" ht="15.75">
      <c r="A227" s="229">
        <v>364</v>
      </c>
      <c r="B227" s="234" t="s">
        <v>235</v>
      </c>
      <c r="C227" s="234" t="s">
        <v>236</v>
      </c>
      <c r="D227" s="231">
        <v>2001</v>
      </c>
      <c r="E227" s="232" t="s">
        <v>39</v>
      </c>
      <c r="F227" s="223">
        <v>7.74</v>
      </c>
      <c r="G227" s="224">
        <f t="shared" si="43"/>
        <v>386</v>
      </c>
      <c r="H227" s="225"/>
      <c r="I227" s="223">
        <v>3.78</v>
      </c>
      <c r="J227" s="224">
        <f t="shared" si="44"/>
        <v>362</v>
      </c>
      <c r="K227" s="225"/>
      <c r="L227" s="223">
        <v>35</v>
      </c>
      <c r="M227" s="224">
        <f t="shared" si="45"/>
        <v>283</v>
      </c>
      <c r="N227" s="226"/>
      <c r="O227" s="55"/>
      <c r="P227" s="53"/>
      <c r="Q227" s="56"/>
      <c r="R227" s="55"/>
      <c r="S227" s="53"/>
      <c r="T227" s="56"/>
      <c r="U227" s="227">
        <f t="shared" si="46"/>
        <v>1031</v>
      </c>
      <c r="V227" s="228">
        <v>2</v>
      </c>
    </row>
    <row r="228" spans="1:22" ht="15.75">
      <c r="A228" s="229">
        <v>406</v>
      </c>
      <c r="B228" s="234" t="s">
        <v>237</v>
      </c>
      <c r="C228" s="234" t="s">
        <v>238</v>
      </c>
      <c r="D228" s="231">
        <v>2001</v>
      </c>
      <c r="E228" s="232" t="s">
        <v>24</v>
      </c>
      <c r="F228" s="223">
        <v>7.9</v>
      </c>
      <c r="G228" s="224">
        <f t="shared" si="43"/>
        <v>367</v>
      </c>
      <c r="H228" s="225"/>
      <c r="I228" s="223">
        <v>3.69</v>
      </c>
      <c r="J228" s="224">
        <f t="shared" si="44"/>
        <v>351</v>
      </c>
      <c r="K228" s="225"/>
      <c r="L228" s="223">
        <v>36</v>
      </c>
      <c r="M228" s="224">
        <f t="shared" si="45"/>
        <v>290</v>
      </c>
      <c r="N228" s="226"/>
      <c r="O228" s="55"/>
      <c r="P228" s="53"/>
      <c r="Q228" s="56"/>
      <c r="R228" s="55"/>
      <c r="S228" s="53"/>
      <c r="T228" s="56"/>
      <c r="U228" s="227">
        <f t="shared" si="46"/>
        <v>1008</v>
      </c>
      <c r="V228" s="228">
        <v>4</v>
      </c>
    </row>
    <row r="229" spans="1:22" ht="15.75">
      <c r="A229" s="229">
        <v>404</v>
      </c>
      <c r="B229" s="230" t="s">
        <v>239</v>
      </c>
      <c r="C229" s="230" t="s">
        <v>240</v>
      </c>
      <c r="D229" s="231">
        <v>2001</v>
      </c>
      <c r="E229" s="232" t="s">
        <v>24</v>
      </c>
      <c r="F229" s="223">
        <v>8.31</v>
      </c>
      <c r="G229" s="224">
        <f t="shared" si="43"/>
        <v>322</v>
      </c>
      <c r="H229" s="225"/>
      <c r="I229" s="223">
        <v>3.59</v>
      </c>
      <c r="J229" s="224">
        <f t="shared" si="44"/>
        <v>339</v>
      </c>
      <c r="K229" s="225"/>
      <c r="L229" s="223">
        <v>32</v>
      </c>
      <c r="M229" s="224">
        <f t="shared" si="45"/>
        <v>259</v>
      </c>
      <c r="N229" s="226"/>
      <c r="O229" s="55"/>
      <c r="P229" s="53"/>
      <c r="Q229" s="56"/>
      <c r="R229" s="55"/>
      <c r="S229" s="53"/>
      <c r="T229" s="56"/>
      <c r="U229" s="227">
        <f t="shared" si="46"/>
        <v>920</v>
      </c>
      <c r="V229" s="228">
        <v>5</v>
      </c>
    </row>
    <row r="230" spans="1:22" ht="15.75">
      <c r="A230" s="229">
        <v>499</v>
      </c>
      <c r="B230" s="232" t="s">
        <v>241</v>
      </c>
      <c r="C230" s="232" t="s">
        <v>138</v>
      </c>
      <c r="D230" s="231">
        <v>2001</v>
      </c>
      <c r="E230" s="232" t="s">
        <v>197</v>
      </c>
      <c r="F230" s="223">
        <v>8.39</v>
      </c>
      <c r="G230" s="224">
        <f t="shared" si="43"/>
        <v>314</v>
      </c>
      <c r="H230" s="225"/>
      <c r="I230" s="223">
        <v>3.09</v>
      </c>
      <c r="J230" s="224">
        <f t="shared" si="44"/>
        <v>277</v>
      </c>
      <c r="K230" s="225"/>
      <c r="L230" s="223">
        <v>33.5</v>
      </c>
      <c r="M230" s="224">
        <f t="shared" si="45"/>
        <v>271</v>
      </c>
      <c r="N230" s="226"/>
      <c r="O230" s="55"/>
      <c r="P230" s="53"/>
      <c r="Q230" s="56"/>
      <c r="R230" s="55"/>
      <c r="S230" s="53"/>
      <c r="T230" s="56"/>
      <c r="U230" s="227">
        <f t="shared" si="46"/>
        <v>862</v>
      </c>
      <c r="V230" s="228">
        <v>6</v>
      </c>
    </row>
    <row r="231" spans="1:22" ht="15.75">
      <c r="A231" s="229">
        <v>401</v>
      </c>
      <c r="B231" s="233" t="s">
        <v>242</v>
      </c>
      <c r="C231" s="233" t="s">
        <v>136</v>
      </c>
      <c r="D231" s="231">
        <v>2001</v>
      </c>
      <c r="E231" s="233" t="s">
        <v>197</v>
      </c>
      <c r="F231" s="223">
        <v>8.4</v>
      </c>
      <c r="G231" s="224">
        <f t="shared" si="43"/>
        <v>313</v>
      </c>
      <c r="H231" s="225"/>
      <c r="I231" s="223">
        <v>2.96</v>
      </c>
      <c r="J231" s="224">
        <f t="shared" si="44"/>
        <v>260</v>
      </c>
      <c r="K231" s="225"/>
      <c r="L231" s="223">
        <v>30.5</v>
      </c>
      <c r="M231" s="224">
        <f t="shared" si="45"/>
        <v>247</v>
      </c>
      <c r="N231" s="226"/>
      <c r="O231" s="55"/>
      <c r="P231" s="53"/>
      <c r="Q231" s="56"/>
      <c r="R231" s="55"/>
      <c r="S231" s="53"/>
      <c r="T231" s="56"/>
      <c r="U231" s="227">
        <f t="shared" si="46"/>
        <v>820</v>
      </c>
      <c r="V231" s="228">
        <v>7</v>
      </c>
    </row>
    <row r="232" spans="1:22" ht="15.75">
      <c r="A232" s="229">
        <v>408</v>
      </c>
      <c r="B232" s="233" t="s">
        <v>243</v>
      </c>
      <c r="C232" s="233" t="s">
        <v>244</v>
      </c>
      <c r="D232" s="231">
        <v>2001</v>
      </c>
      <c r="E232" s="233" t="s">
        <v>24</v>
      </c>
      <c r="F232" s="223">
        <v>8.9</v>
      </c>
      <c r="G232" s="224">
        <f t="shared" si="43"/>
        <v>264</v>
      </c>
      <c r="H232" s="225"/>
      <c r="I232" s="223">
        <v>2.91</v>
      </c>
      <c r="J232" s="224">
        <f t="shared" si="44"/>
        <v>253</v>
      </c>
      <c r="K232" s="225"/>
      <c r="L232" s="223">
        <v>28</v>
      </c>
      <c r="M232" s="224">
        <f t="shared" si="45"/>
        <v>226</v>
      </c>
      <c r="N232" s="226"/>
      <c r="O232" s="55"/>
      <c r="P232" s="53"/>
      <c r="Q232" s="56"/>
      <c r="R232" s="55"/>
      <c r="S232" s="53"/>
      <c r="T232" s="56"/>
      <c r="U232" s="227">
        <f t="shared" si="46"/>
        <v>743</v>
      </c>
      <c r="V232" s="228">
        <v>8</v>
      </c>
    </row>
    <row r="233" spans="1:22" ht="15.75">
      <c r="A233" s="229"/>
      <c r="B233" s="233"/>
      <c r="C233" s="233"/>
      <c r="D233" s="231"/>
      <c r="E233" s="233"/>
      <c r="F233" s="223"/>
      <c r="G233" s="224" t="str">
        <f t="shared" si="43"/>
        <v> </v>
      </c>
      <c r="H233" s="225"/>
      <c r="I233" s="223"/>
      <c r="J233" s="224" t="str">
        <f t="shared" si="44"/>
        <v> </v>
      </c>
      <c r="K233" s="225"/>
      <c r="L233" s="223"/>
      <c r="M233" s="224" t="str">
        <f t="shared" si="45"/>
        <v> </v>
      </c>
      <c r="N233" s="226"/>
      <c r="O233" s="55"/>
      <c r="P233" s="53"/>
      <c r="Q233" s="56"/>
      <c r="R233" s="55"/>
      <c r="S233" s="53"/>
      <c r="T233" s="56"/>
      <c r="U233" s="227"/>
      <c r="V233" s="228"/>
    </row>
    <row r="234" spans="1:22" ht="15.75">
      <c r="A234" s="247"/>
      <c r="B234" s="248"/>
      <c r="C234" s="248"/>
      <c r="D234" s="249"/>
      <c r="E234" s="248"/>
      <c r="F234" s="250"/>
      <c r="G234" s="251"/>
      <c r="H234" s="247"/>
      <c r="I234" s="250"/>
      <c r="J234" s="251"/>
      <c r="K234" s="247"/>
      <c r="L234" s="250"/>
      <c r="M234" s="251"/>
      <c r="N234" s="249"/>
      <c r="O234" s="238"/>
      <c r="P234" s="241"/>
      <c r="Q234" s="235"/>
      <c r="R234" s="238"/>
      <c r="S234" s="241"/>
      <c r="T234" s="235"/>
      <c r="U234" s="252"/>
      <c r="V234" s="253"/>
    </row>
    <row r="235" spans="1:22" ht="15.75">
      <c r="A235" s="247"/>
      <c r="B235" s="248"/>
      <c r="C235" s="248"/>
      <c r="D235" s="249"/>
      <c r="E235" s="248"/>
      <c r="F235" s="250"/>
      <c r="G235" s="251"/>
      <c r="H235" s="247"/>
      <c r="I235" s="250"/>
      <c r="J235" s="251"/>
      <c r="K235" s="247"/>
      <c r="L235" s="250"/>
      <c r="M235" s="251"/>
      <c r="N235" s="249"/>
      <c r="O235" s="238"/>
      <c r="P235" s="241"/>
      <c r="Q235" s="235"/>
      <c r="R235" s="238"/>
      <c r="S235" s="241"/>
      <c r="T235" s="235"/>
      <c r="U235" s="252"/>
      <c r="V235" s="253"/>
    </row>
    <row r="236" ht="15.75" customHeight="1"/>
    <row r="237" spans="1:22" ht="16.5">
      <c r="A237" s="6"/>
      <c r="B237" s="6"/>
      <c r="C237" s="6"/>
      <c r="D237" s="6" t="s">
        <v>209</v>
      </c>
      <c r="E237" s="6"/>
      <c r="F237" s="6"/>
      <c r="G237" s="6"/>
      <c r="H237" s="6"/>
      <c r="I237" s="2"/>
      <c r="J237" s="3"/>
      <c r="K237" s="1"/>
      <c r="L237" s="4"/>
      <c r="N237" s="4"/>
      <c r="O237" s="83"/>
      <c r="R237" s="87" t="s">
        <v>246</v>
      </c>
      <c r="V237" s="87" t="s">
        <v>247</v>
      </c>
    </row>
    <row r="238" spans="1:16" ht="12.75">
      <c r="A238" s="89"/>
      <c r="B238" s="90"/>
      <c r="C238" s="90"/>
      <c r="D238" s="90"/>
      <c r="E238" s="90"/>
      <c r="F238" s="91"/>
      <c r="G238" s="90"/>
      <c r="H238" s="90"/>
      <c r="I238" s="91"/>
      <c r="J238" s="90"/>
      <c r="K238" s="90"/>
      <c r="L238" s="91"/>
      <c r="M238" s="90"/>
      <c r="N238" s="90"/>
      <c r="O238" s="90"/>
      <c r="P238" s="90"/>
    </row>
    <row r="239" spans="1:22" ht="15.75">
      <c r="A239" s="285" t="s">
        <v>4</v>
      </c>
      <c r="B239" s="286" t="s">
        <v>5</v>
      </c>
      <c r="C239" s="286" t="s">
        <v>6</v>
      </c>
      <c r="D239" s="287" t="s">
        <v>7</v>
      </c>
      <c r="E239" s="286" t="s">
        <v>8</v>
      </c>
      <c r="F239" s="288" t="s">
        <v>172</v>
      </c>
      <c r="G239" s="288"/>
      <c r="H239" s="288"/>
      <c r="I239" s="279" t="s">
        <v>173</v>
      </c>
      <c r="J239" s="279"/>
      <c r="K239" s="279"/>
      <c r="L239" s="279" t="s">
        <v>174</v>
      </c>
      <c r="M239" s="279"/>
      <c r="N239" s="279"/>
      <c r="O239" s="276"/>
      <c r="P239" s="277"/>
      <c r="Q239" s="278"/>
      <c r="R239" s="276"/>
      <c r="S239" s="277"/>
      <c r="T239" s="278"/>
      <c r="U239" s="280" t="s">
        <v>14</v>
      </c>
      <c r="V239" s="280"/>
    </row>
    <row r="240" spans="1:22" ht="15.75">
      <c r="A240" s="285"/>
      <c r="B240" s="286"/>
      <c r="C240" s="286"/>
      <c r="D240" s="287"/>
      <c r="E240" s="286"/>
      <c r="F240" s="244" t="s">
        <v>15</v>
      </c>
      <c r="G240" s="196" t="s">
        <v>16</v>
      </c>
      <c r="H240" s="197"/>
      <c r="I240" s="195" t="s">
        <v>17</v>
      </c>
      <c r="J240" s="196" t="s">
        <v>16</v>
      </c>
      <c r="K240" s="197"/>
      <c r="L240" s="195" t="s">
        <v>17</v>
      </c>
      <c r="M240" s="196" t="s">
        <v>16</v>
      </c>
      <c r="N240" s="197"/>
      <c r="O240" s="13"/>
      <c r="P240" s="11"/>
      <c r="Q240" s="12"/>
      <c r="R240" s="13"/>
      <c r="S240" s="11"/>
      <c r="T240" s="12"/>
      <c r="U240" s="198" t="s">
        <v>16</v>
      </c>
      <c r="V240" s="199" t="s">
        <v>18</v>
      </c>
    </row>
    <row r="241" spans="1:22" ht="15.75" customHeight="1">
      <c r="A241" s="200"/>
      <c r="B241" s="201"/>
      <c r="C241" s="201"/>
      <c r="D241" s="202"/>
      <c r="E241" s="203"/>
      <c r="F241" s="55"/>
      <c r="G241" s="204" t="str">
        <f aca="true" t="shared" si="47" ref="G241:G264">IF(F241&gt;0,ROUNDDOWN(((50/F241)-3.648)/0.0066,0)," ")</f>
        <v> </v>
      </c>
      <c r="H241" s="56"/>
      <c r="I241" s="55"/>
      <c r="J241" s="204" t="str">
        <f aca="true" t="shared" si="48" ref="J241:J264">IF(I241&gt;0,ROUNDDOWN((SQRT(I241)-1.0935)/0.00208,0)," ")</f>
        <v> </v>
      </c>
      <c r="K241" s="56"/>
      <c r="L241" s="55"/>
      <c r="M241" s="204" t="str">
        <f aca="true" t="shared" si="49" ref="M241:M264">IF(L241&gt;0,ROUNDDOWN((SQRT(L241)-2.0232)/0.00874,0)," ")</f>
        <v> </v>
      </c>
      <c r="N241" s="58"/>
      <c r="O241" s="24"/>
      <c r="P241" s="22"/>
      <c r="Q241" s="25"/>
      <c r="R241" s="24"/>
      <c r="S241" s="22"/>
      <c r="T241" s="25"/>
      <c r="U241" s="245">
        <f aca="true" t="shared" si="50" ref="U241:U264">SUM(G241,J241,M241)</f>
        <v>0</v>
      </c>
      <c r="V241" s="159"/>
    </row>
    <row r="242" spans="1:22" ht="15.75" customHeight="1">
      <c r="A242" s="205">
        <v>344</v>
      </c>
      <c r="B242" s="206" t="s">
        <v>248</v>
      </c>
      <c r="C242" s="206" t="s">
        <v>249</v>
      </c>
      <c r="D242" s="207">
        <v>2004</v>
      </c>
      <c r="E242" s="206" t="s">
        <v>39</v>
      </c>
      <c r="F242" s="55">
        <v>8.21</v>
      </c>
      <c r="G242" s="204">
        <f t="shared" si="47"/>
        <v>370</v>
      </c>
      <c r="H242" s="56"/>
      <c r="I242" s="55">
        <v>3.75</v>
      </c>
      <c r="J242" s="204">
        <f t="shared" si="48"/>
        <v>405</v>
      </c>
      <c r="K242" s="56"/>
      <c r="L242" s="55">
        <v>15</v>
      </c>
      <c r="M242" s="204">
        <f t="shared" si="49"/>
        <v>211</v>
      </c>
      <c r="N242" s="58"/>
      <c r="O242" s="55"/>
      <c r="P242" s="53"/>
      <c r="Q242" s="56"/>
      <c r="R242" s="55"/>
      <c r="S242" s="53"/>
      <c r="T242" s="56"/>
      <c r="U242" s="59">
        <f t="shared" si="50"/>
        <v>986</v>
      </c>
      <c r="V242" s="159">
        <v>1</v>
      </c>
    </row>
    <row r="243" spans="1:22" ht="15.75" customHeight="1">
      <c r="A243" s="205">
        <v>395</v>
      </c>
      <c r="B243" s="206" t="s">
        <v>250</v>
      </c>
      <c r="C243" s="206" t="s">
        <v>115</v>
      </c>
      <c r="D243" s="207">
        <v>2004</v>
      </c>
      <c r="E243" s="206" t="s">
        <v>96</v>
      </c>
      <c r="F243" s="55">
        <v>9.7</v>
      </c>
      <c r="G243" s="204">
        <f t="shared" si="47"/>
        <v>228</v>
      </c>
      <c r="H243" s="56"/>
      <c r="I243" s="55">
        <v>2.42</v>
      </c>
      <c r="J243" s="204">
        <f t="shared" si="48"/>
        <v>222</v>
      </c>
      <c r="K243" s="56"/>
      <c r="L243" s="55">
        <v>14</v>
      </c>
      <c r="M243" s="204">
        <f t="shared" si="49"/>
        <v>196</v>
      </c>
      <c r="N243" s="58"/>
      <c r="O243" s="55"/>
      <c r="P243" s="53"/>
      <c r="Q243" s="56"/>
      <c r="R243" s="55"/>
      <c r="S243" s="53"/>
      <c r="T243" s="56"/>
      <c r="U243" s="59">
        <f t="shared" si="50"/>
        <v>646</v>
      </c>
      <c r="V243" s="159">
        <v>2</v>
      </c>
    </row>
    <row r="244" spans="1:22" ht="15.75" customHeight="1">
      <c r="A244" s="205">
        <v>355</v>
      </c>
      <c r="B244" s="206" t="s">
        <v>251</v>
      </c>
      <c r="C244" s="206" t="s">
        <v>252</v>
      </c>
      <c r="D244" s="207">
        <v>2004</v>
      </c>
      <c r="E244" s="206" t="s">
        <v>39</v>
      </c>
      <c r="F244" s="55">
        <v>9.87</v>
      </c>
      <c r="G244" s="204">
        <f t="shared" si="47"/>
        <v>214</v>
      </c>
      <c r="H244" s="56"/>
      <c r="I244" s="55">
        <v>2.69</v>
      </c>
      <c r="J244" s="204">
        <f t="shared" si="48"/>
        <v>262</v>
      </c>
      <c r="K244" s="56"/>
      <c r="L244" s="55">
        <v>10.5</v>
      </c>
      <c r="M244" s="204">
        <f t="shared" si="49"/>
        <v>139</v>
      </c>
      <c r="N244" s="58"/>
      <c r="O244" s="55"/>
      <c r="P244" s="53"/>
      <c r="Q244" s="56"/>
      <c r="R244" s="55"/>
      <c r="S244" s="53"/>
      <c r="T244" s="56"/>
      <c r="U244" s="59">
        <f t="shared" si="50"/>
        <v>615</v>
      </c>
      <c r="V244" s="159">
        <v>3</v>
      </c>
    </row>
    <row r="245" spans="1:22" ht="15.75" customHeight="1">
      <c r="A245" s="205">
        <v>441</v>
      </c>
      <c r="B245" s="206" t="s">
        <v>253</v>
      </c>
      <c r="C245" s="206" t="s">
        <v>254</v>
      </c>
      <c r="D245" s="207">
        <v>2004</v>
      </c>
      <c r="E245" s="206" t="s">
        <v>60</v>
      </c>
      <c r="F245" s="55">
        <v>9.88</v>
      </c>
      <c r="G245" s="204">
        <f t="shared" si="47"/>
        <v>214</v>
      </c>
      <c r="H245" s="56"/>
      <c r="I245" s="55">
        <v>2.49</v>
      </c>
      <c r="J245" s="204">
        <f t="shared" si="48"/>
        <v>232</v>
      </c>
      <c r="K245" s="56"/>
      <c r="L245" s="55">
        <v>8.5</v>
      </c>
      <c r="M245" s="204">
        <f t="shared" si="49"/>
        <v>102</v>
      </c>
      <c r="N245" s="58"/>
      <c r="O245" s="55"/>
      <c r="P245" s="53"/>
      <c r="Q245" s="56"/>
      <c r="R245" s="55"/>
      <c r="S245" s="53"/>
      <c r="T245" s="56"/>
      <c r="U245" s="59">
        <f t="shared" si="50"/>
        <v>548</v>
      </c>
      <c r="V245" s="159">
        <v>4</v>
      </c>
    </row>
    <row r="246" spans="1:22" ht="15.75" customHeight="1">
      <c r="A246" s="205"/>
      <c r="B246" s="206"/>
      <c r="C246" s="206"/>
      <c r="D246" s="207"/>
      <c r="E246" s="206"/>
      <c r="F246" s="55"/>
      <c r="G246" s="204" t="str">
        <f t="shared" si="47"/>
        <v> </v>
      </c>
      <c r="H246" s="56"/>
      <c r="I246" s="55"/>
      <c r="J246" s="204" t="str">
        <f t="shared" si="48"/>
        <v> </v>
      </c>
      <c r="K246" s="56"/>
      <c r="L246" s="55"/>
      <c r="M246" s="204" t="str">
        <f t="shared" si="49"/>
        <v> </v>
      </c>
      <c r="N246" s="58"/>
      <c r="O246" s="55"/>
      <c r="P246" s="53"/>
      <c r="Q246" s="56"/>
      <c r="R246" s="55"/>
      <c r="S246" s="53"/>
      <c r="T246" s="56"/>
      <c r="U246" s="245">
        <f t="shared" si="50"/>
        <v>0</v>
      </c>
      <c r="V246" s="159"/>
    </row>
    <row r="247" spans="1:22" ht="15.75" customHeight="1">
      <c r="A247" s="205"/>
      <c r="B247" s="208"/>
      <c r="C247" s="208"/>
      <c r="D247" s="209"/>
      <c r="E247" s="210"/>
      <c r="F247" s="55"/>
      <c r="G247" s="204" t="str">
        <f t="shared" si="47"/>
        <v> </v>
      </c>
      <c r="H247" s="56"/>
      <c r="I247" s="55"/>
      <c r="J247" s="204" t="str">
        <f t="shared" si="48"/>
        <v> </v>
      </c>
      <c r="K247" s="56"/>
      <c r="L247" s="55"/>
      <c r="M247" s="204" t="str">
        <f t="shared" si="49"/>
        <v> </v>
      </c>
      <c r="N247" s="58"/>
      <c r="O247" s="55"/>
      <c r="P247" s="53"/>
      <c r="Q247" s="56"/>
      <c r="R247" s="55"/>
      <c r="S247" s="53"/>
      <c r="T247" s="56"/>
      <c r="U247" s="245">
        <f t="shared" si="50"/>
        <v>0</v>
      </c>
      <c r="V247" s="159"/>
    </row>
    <row r="248" spans="1:22" ht="15.75" customHeight="1">
      <c r="A248" s="205">
        <v>374</v>
      </c>
      <c r="B248" s="206" t="s">
        <v>255</v>
      </c>
      <c r="C248" s="206" t="s">
        <v>256</v>
      </c>
      <c r="D248" s="207">
        <v>2003</v>
      </c>
      <c r="E248" s="206" t="s">
        <v>90</v>
      </c>
      <c r="F248" s="55">
        <v>8.47</v>
      </c>
      <c r="G248" s="204">
        <f t="shared" si="47"/>
        <v>341</v>
      </c>
      <c r="H248" s="56"/>
      <c r="I248" s="55">
        <v>3.22</v>
      </c>
      <c r="J248" s="204">
        <f t="shared" si="48"/>
        <v>336</v>
      </c>
      <c r="K248" s="56"/>
      <c r="L248" s="55">
        <v>19.5</v>
      </c>
      <c r="M248" s="204">
        <f t="shared" si="49"/>
        <v>273</v>
      </c>
      <c r="N248" s="58"/>
      <c r="O248" s="55"/>
      <c r="P248" s="53"/>
      <c r="Q248" s="56"/>
      <c r="R248" s="55"/>
      <c r="S248" s="53"/>
      <c r="T248" s="56"/>
      <c r="U248" s="59">
        <f t="shared" si="50"/>
        <v>950</v>
      </c>
      <c r="V248" s="159">
        <v>1</v>
      </c>
    </row>
    <row r="249" spans="1:22" ht="15.75" customHeight="1">
      <c r="A249" s="205">
        <v>361</v>
      </c>
      <c r="B249" s="206" t="s">
        <v>257</v>
      </c>
      <c r="C249" s="206" t="s">
        <v>258</v>
      </c>
      <c r="D249" s="207">
        <v>2003</v>
      </c>
      <c r="E249" s="206" t="s">
        <v>39</v>
      </c>
      <c r="F249" s="55">
        <v>8.81</v>
      </c>
      <c r="G249" s="204">
        <f t="shared" si="47"/>
        <v>307</v>
      </c>
      <c r="H249" s="56"/>
      <c r="I249" s="55">
        <v>3.33</v>
      </c>
      <c r="J249" s="204">
        <f t="shared" si="48"/>
        <v>351</v>
      </c>
      <c r="K249" s="56"/>
      <c r="L249" s="55">
        <v>18</v>
      </c>
      <c r="M249" s="204">
        <f t="shared" si="49"/>
        <v>253</v>
      </c>
      <c r="N249" s="58"/>
      <c r="O249" s="55"/>
      <c r="P249" s="53"/>
      <c r="Q249" s="56"/>
      <c r="R249" s="55"/>
      <c r="S249" s="53"/>
      <c r="T249" s="56"/>
      <c r="U249" s="59">
        <f t="shared" si="50"/>
        <v>911</v>
      </c>
      <c r="V249" s="159">
        <v>2</v>
      </c>
    </row>
    <row r="250" spans="1:22" ht="15.75" customHeight="1">
      <c r="A250" s="205">
        <v>453</v>
      </c>
      <c r="B250" s="208" t="s">
        <v>259</v>
      </c>
      <c r="C250" s="208" t="s">
        <v>201</v>
      </c>
      <c r="D250" s="209">
        <v>2003</v>
      </c>
      <c r="E250" s="206" t="s">
        <v>60</v>
      </c>
      <c r="F250" s="55">
        <v>8.79</v>
      </c>
      <c r="G250" s="204">
        <f t="shared" si="47"/>
        <v>309</v>
      </c>
      <c r="H250" s="56"/>
      <c r="I250" s="55">
        <v>3.24</v>
      </c>
      <c r="J250" s="204">
        <f t="shared" si="48"/>
        <v>339</v>
      </c>
      <c r="K250" s="56"/>
      <c r="L250" s="55">
        <v>17.5</v>
      </c>
      <c r="M250" s="204">
        <f t="shared" si="49"/>
        <v>247</v>
      </c>
      <c r="N250" s="58"/>
      <c r="O250" s="55"/>
      <c r="P250" s="53"/>
      <c r="Q250" s="56"/>
      <c r="R250" s="55"/>
      <c r="S250" s="53"/>
      <c r="T250" s="56"/>
      <c r="U250" s="59">
        <f t="shared" si="50"/>
        <v>895</v>
      </c>
      <c r="V250" s="159">
        <v>3</v>
      </c>
    </row>
    <row r="251" spans="1:22" ht="15.75" customHeight="1">
      <c r="A251" s="205">
        <v>308</v>
      </c>
      <c r="B251" s="206" t="s">
        <v>260</v>
      </c>
      <c r="C251" s="206" t="s">
        <v>261</v>
      </c>
      <c r="D251" s="207">
        <v>2003</v>
      </c>
      <c r="E251" s="206" t="s">
        <v>21</v>
      </c>
      <c r="F251" s="55">
        <v>8.94</v>
      </c>
      <c r="G251" s="204">
        <f t="shared" si="47"/>
        <v>294</v>
      </c>
      <c r="H251" s="56"/>
      <c r="I251" s="55">
        <v>2.8</v>
      </c>
      <c r="J251" s="204">
        <f t="shared" si="48"/>
        <v>278</v>
      </c>
      <c r="K251" s="56"/>
      <c r="L251" s="55">
        <v>13</v>
      </c>
      <c r="M251" s="204">
        <f t="shared" si="49"/>
        <v>181</v>
      </c>
      <c r="N251" s="58"/>
      <c r="O251" s="55"/>
      <c r="P251" s="53"/>
      <c r="Q251" s="56"/>
      <c r="R251" s="55"/>
      <c r="S251" s="53"/>
      <c r="T251" s="56"/>
      <c r="U251" s="59">
        <f t="shared" si="50"/>
        <v>753</v>
      </c>
      <c r="V251" s="159">
        <v>4</v>
      </c>
    </row>
    <row r="252" spans="1:22" ht="15.75" customHeight="1">
      <c r="A252" s="205">
        <v>449</v>
      </c>
      <c r="B252" s="211" t="s">
        <v>148</v>
      </c>
      <c r="C252" s="211" t="s">
        <v>262</v>
      </c>
      <c r="D252" s="209">
        <v>2003</v>
      </c>
      <c r="E252" s="210" t="s">
        <v>60</v>
      </c>
      <c r="F252" s="55">
        <v>9.17</v>
      </c>
      <c r="G252" s="204">
        <f t="shared" si="47"/>
        <v>273</v>
      </c>
      <c r="H252" s="56"/>
      <c r="I252" s="55">
        <v>2.94</v>
      </c>
      <c r="J252" s="204">
        <f t="shared" si="48"/>
        <v>298</v>
      </c>
      <c r="K252" s="56"/>
      <c r="L252" s="55">
        <v>13</v>
      </c>
      <c r="M252" s="204">
        <f t="shared" si="49"/>
        <v>181</v>
      </c>
      <c r="N252" s="58"/>
      <c r="O252" s="55"/>
      <c r="P252" s="53"/>
      <c r="Q252" s="56"/>
      <c r="R252" s="55"/>
      <c r="S252" s="53"/>
      <c r="T252" s="56"/>
      <c r="U252" s="59">
        <f t="shared" si="50"/>
        <v>752</v>
      </c>
      <c r="V252" s="159">
        <v>5</v>
      </c>
    </row>
    <row r="253" spans="1:22" ht="15.75" customHeight="1">
      <c r="A253" s="205">
        <v>362</v>
      </c>
      <c r="B253" s="206" t="s">
        <v>263</v>
      </c>
      <c r="C253" s="206" t="s">
        <v>264</v>
      </c>
      <c r="D253" s="207">
        <v>2003</v>
      </c>
      <c r="E253" s="206" t="s">
        <v>39</v>
      </c>
      <c r="F253" s="55">
        <v>8.93</v>
      </c>
      <c r="G253" s="204">
        <f t="shared" si="47"/>
        <v>295</v>
      </c>
      <c r="H253" s="56"/>
      <c r="I253" s="55">
        <v>2.75</v>
      </c>
      <c r="J253" s="204">
        <f t="shared" si="48"/>
        <v>271</v>
      </c>
      <c r="K253" s="56"/>
      <c r="L253" s="55">
        <v>11</v>
      </c>
      <c r="M253" s="204">
        <f t="shared" si="49"/>
        <v>147</v>
      </c>
      <c r="N253" s="58"/>
      <c r="O253" s="55"/>
      <c r="P253" s="53"/>
      <c r="Q253" s="56"/>
      <c r="R253" s="55"/>
      <c r="S253" s="53"/>
      <c r="T253" s="56"/>
      <c r="U253" s="59">
        <f t="shared" si="50"/>
        <v>713</v>
      </c>
      <c r="V253" s="159">
        <v>6</v>
      </c>
    </row>
    <row r="254" spans="1:22" ht="15.75" customHeight="1">
      <c r="A254" s="205">
        <v>450</v>
      </c>
      <c r="B254" s="206" t="s">
        <v>265</v>
      </c>
      <c r="C254" s="206" t="s">
        <v>266</v>
      </c>
      <c r="D254" s="207">
        <v>2003</v>
      </c>
      <c r="E254" s="206" t="s">
        <v>60</v>
      </c>
      <c r="F254" s="55">
        <v>9.46</v>
      </c>
      <c r="G254" s="204">
        <f t="shared" si="47"/>
        <v>248</v>
      </c>
      <c r="H254" s="56"/>
      <c r="I254" s="55">
        <v>2.77</v>
      </c>
      <c r="J254" s="204">
        <f t="shared" si="48"/>
        <v>274</v>
      </c>
      <c r="K254" s="56"/>
      <c r="L254" s="55">
        <v>13</v>
      </c>
      <c r="M254" s="204">
        <f t="shared" si="49"/>
        <v>181</v>
      </c>
      <c r="N254" s="58"/>
      <c r="O254" s="55"/>
      <c r="P254" s="53"/>
      <c r="Q254" s="56"/>
      <c r="R254" s="55"/>
      <c r="S254" s="53"/>
      <c r="T254" s="56"/>
      <c r="U254" s="59">
        <f t="shared" si="50"/>
        <v>703</v>
      </c>
      <c r="V254" s="159">
        <v>7</v>
      </c>
    </row>
    <row r="255" spans="1:22" ht="15.75" customHeight="1">
      <c r="A255" s="205">
        <v>372</v>
      </c>
      <c r="B255" s="206" t="s">
        <v>267</v>
      </c>
      <c r="C255" s="206" t="s">
        <v>268</v>
      </c>
      <c r="D255" s="207">
        <v>2003</v>
      </c>
      <c r="E255" s="206" t="s">
        <v>39</v>
      </c>
      <c r="F255" s="55">
        <v>9.48</v>
      </c>
      <c r="G255" s="204">
        <f t="shared" si="47"/>
        <v>246</v>
      </c>
      <c r="H255" s="56"/>
      <c r="I255" s="55">
        <v>2.81</v>
      </c>
      <c r="J255" s="204">
        <f t="shared" si="48"/>
        <v>280</v>
      </c>
      <c r="K255" s="56"/>
      <c r="L255" s="55">
        <v>12.5</v>
      </c>
      <c r="M255" s="204">
        <f t="shared" si="49"/>
        <v>173</v>
      </c>
      <c r="N255" s="58"/>
      <c r="O255" s="55"/>
      <c r="P255" s="53"/>
      <c r="Q255" s="56"/>
      <c r="R255" s="55"/>
      <c r="S255" s="53"/>
      <c r="T255" s="56"/>
      <c r="U255" s="59">
        <f t="shared" si="50"/>
        <v>699</v>
      </c>
      <c r="V255" s="159">
        <v>8</v>
      </c>
    </row>
    <row r="256" spans="1:22" ht="15.75" customHeight="1">
      <c r="A256" s="205">
        <v>454</v>
      </c>
      <c r="B256" s="211" t="s">
        <v>269</v>
      </c>
      <c r="C256" s="246" t="s">
        <v>270</v>
      </c>
      <c r="D256" s="209">
        <v>2003</v>
      </c>
      <c r="E256" s="210" t="s">
        <v>60</v>
      </c>
      <c r="F256" s="55">
        <v>9.81</v>
      </c>
      <c r="G256" s="204">
        <f t="shared" si="47"/>
        <v>219</v>
      </c>
      <c r="H256" s="56"/>
      <c r="I256" s="55">
        <v>2.89</v>
      </c>
      <c r="J256" s="204">
        <f t="shared" si="48"/>
        <v>291</v>
      </c>
      <c r="K256" s="56"/>
      <c r="L256" s="55">
        <v>13.5</v>
      </c>
      <c r="M256" s="204">
        <f t="shared" si="49"/>
        <v>188</v>
      </c>
      <c r="N256" s="58"/>
      <c r="O256" s="55"/>
      <c r="P256" s="53"/>
      <c r="Q256" s="56"/>
      <c r="R256" s="55"/>
      <c r="S256" s="53"/>
      <c r="T256" s="56"/>
      <c r="U256" s="59">
        <f t="shared" si="50"/>
        <v>698</v>
      </c>
      <c r="V256" s="159">
        <v>9</v>
      </c>
    </row>
    <row r="257" spans="1:22" ht="15.75" customHeight="1">
      <c r="A257" s="205">
        <v>351</v>
      </c>
      <c r="B257" s="206" t="s">
        <v>149</v>
      </c>
      <c r="C257" s="206" t="s">
        <v>271</v>
      </c>
      <c r="D257" s="207">
        <v>2003</v>
      </c>
      <c r="E257" s="206" t="s">
        <v>39</v>
      </c>
      <c r="F257" s="55">
        <v>9.35</v>
      </c>
      <c r="G257" s="204">
        <f t="shared" si="47"/>
        <v>257</v>
      </c>
      <c r="H257" s="56"/>
      <c r="I257" s="55">
        <v>2.79</v>
      </c>
      <c r="J257" s="204">
        <f t="shared" si="48"/>
        <v>277</v>
      </c>
      <c r="K257" s="56"/>
      <c r="L257" s="55">
        <v>12</v>
      </c>
      <c r="M257" s="204">
        <f t="shared" si="49"/>
        <v>164</v>
      </c>
      <c r="N257" s="58"/>
      <c r="O257" s="55"/>
      <c r="P257" s="53"/>
      <c r="Q257" s="56"/>
      <c r="R257" s="55"/>
      <c r="S257" s="53"/>
      <c r="T257" s="56"/>
      <c r="U257" s="59">
        <f t="shared" si="50"/>
        <v>698</v>
      </c>
      <c r="V257" s="159">
        <v>9</v>
      </c>
    </row>
    <row r="258" spans="1:22" ht="15.75" customHeight="1">
      <c r="A258" s="205">
        <v>360</v>
      </c>
      <c r="B258" s="206" t="s">
        <v>272</v>
      </c>
      <c r="C258" s="206" t="s">
        <v>273</v>
      </c>
      <c r="D258" s="207">
        <v>2003</v>
      </c>
      <c r="E258" s="206" t="s">
        <v>39</v>
      </c>
      <c r="F258" s="55">
        <v>8.78</v>
      </c>
      <c r="G258" s="204">
        <f t="shared" si="47"/>
        <v>310</v>
      </c>
      <c r="H258" s="56"/>
      <c r="I258" s="55">
        <v>2.65</v>
      </c>
      <c r="J258" s="204">
        <f t="shared" si="48"/>
        <v>256</v>
      </c>
      <c r="K258" s="56"/>
      <c r="L258" s="55">
        <v>10</v>
      </c>
      <c r="M258" s="204">
        <f t="shared" si="49"/>
        <v>130</v>
      </c>
      <c r="N258" s="58"/>
      <c r="O258" s="55"/>
      <c r="P258" s="53"/>
      <c r="Q258" s="56"/>
      <c r="R258" s="55"/>
      <c r="S258" s="53"/>
      <c r="T258" s="56"/>
      <c r="U258" s="59">
        <f t="shared" si="50"/>
        <v>696</v>
      </c>
      <c r="V258" s="159">
        <v>11</v>
      </c>
    </row>
    <row r="259" spans="1:22" ht="15.75" customHeight="1">
      <c r="A259" s="205">
        <v>391</v>
      </c>
      <c r="B259" s="206" t="s">
        <v>99</v>
      </c>
      <c r="C259" s="206" t="s">
        <v>274</v>
      </c>
      <c r="D259" s="207">
        <v>2003</v>
      </c>
      <c r="E259" s="206" t="s">
        <v>96</v>
      </c>
      <c r="F259" s="55">
        <v>8.84</v>
      </c>
      <c r="G259" s="204">
        <f t="shared" si="47"/>
        <v>304</v>
      </c>
      <c r="H259" s="56"/>
      <c r="I259" s="55">
        <v>2.83</v>
      </c>
      <c r="J259" s="204">
        <f t="shared" si="48"/>
        <v>283</v>
      </c>
      <c r="K259" s="56"/>
      <c r="L259" s="55">
        <v>8.5</v>
      </c>
      <c r="M259" s="204">
        <f t="shared" si="49"/>
        <v>102</v>
      </c>
      <c r="N259" s="58"/>
      <c r="O259" s="55"/>
      <c r="P259" s="53"/>
      <c r="Q259" s="56"/>
      <c r="R259" s="55"/>
      <c r="S259" s="53"/>
      <c r="T259" s="56"/>
      <c r="U259" s="59">
        <f t="shared" si="50"/>
        <v>689</v>
      </c>
      <c r="V259" s="159">
        <v>12</v>
      </c>
    </row>
    <row r="260" spans="1:22" ht="15.75" customHeight="1">
      <c r="A260" s="205">
        <v>452</v>
      </c>
      <c r="B260" s="206" t="s">
        <v>275</v>
      </c>
      <c r="C260" s="206" t="s">
        <v>276</v>
      </c>
      <c r="D260" s="207">
        <v>2003</v>
      </c>
      <c r="E260" s="206" t="s">
        <v>60</v>
      </c>
      <c r="F260" s="55">
        <v>8.93</v>
      </c>
      <c r="G260" s="204">
        <f t="shared" si="47"/>
        <v>295</v>
      </c>
      <c r="H260" s="56"/>
      <c r="I260" s="55">
        <v>2.82</v>
      </c>
      <c r="J260" s="204">
        <f t="shared" si="48"/>
        <v>281</v>
      </c>
      <c r="K260" s="56"/>
      <c r="L260" s="55">
        <v>8</v>
      </c>
      <c r="M260" s="204">
        <f t="shared" si="49"/>
        <v>92</v>
      </c>
      <c r="N260" s="58"/>
      <c r="O260" s="55"/>
      <c r="P260" s="53"/>
      <c r="Q260" s="56"/>
      <c r="R260" s="55"/>
      <c r="S260" s="53"/>
      <c r="T260" s="56"/>
      <c r="U260" s="59">
        <f t="shared" si="50"/>
        <v>668</v>
      </c>
      <c r="V260" s="159">
        <v>13</v>
      </c>
    </row>
    <row r="261" spans="1:22" ht="15.75" customHeight="1">
      <c r="A261" s="205">
        <v>346</v>
      </c>
      <c r="B261" s="206" t="s">
        <v>277</v>
      </c>
      <c r="C261" s="206" t="s">
        <v>278</v>
      </c>
      <c r="D261" s="207">
        <v>2003</v>
      </c>
      <c r="E261" s="206" t="s">
        <v>39</v>
      </c>
      <c r="F261" s="55">
        <v>9.51</v>
      </c>
      <c r="G261" s="204">
        <f t="shared" si="47"/>
        <v>243</v>
      </c>
      <c r="H261" s="56"/>
      <c r="I261" s="55">
        <v>2.43</v>
      </c>
      <c r="J261" s="204">
        <f t="shared" si="48"/>
        <v>223</v>
      </c>
      <c r="K261" s="56"/>
      <c r="L261" s="55">
        <v>11</v>
      </c>
      <c r="M261" s="204">
        <f t="shared" si="49"/>
        <v>147</v>
      </c>
      <c r="N261" s="58"/>
      <c r="O261" s="55"/>
      <c r="P261" s="53"/>
      <c r="Q261" s="56"/>
      <c r="R261" s="55"/>
      <c r="S261" s="53"/>
      <c r="T261" s="56"/>
      <c r="U261" s="59">
        <f t="shared" si="50"/>
        <v>613</v>
      </c>
      <c r="V261" s="159">
        <v>14</v>
      </c>
    </row>
    <row r="262" spans="1:22" ht="15.75" customHeight="1">
      <c r="A262" s="205">
        <v>393</v>
      </c>
      <c r="B262" s="206" t="s">
        <v>279</v>
      </c>
      <c r="C262" s="206" t="s">
        <v>34</v>
      </c>
      <c r="D262" s="207">
        <v>2003</v>
      </c>
      <c r="E262" s="206" t="s">
        <v>96</v>
      </c>
      <c r="F262" s="55">
        <v>10.16</v>
      </c>
      <c r="G262" s="204">
        <f t="shared" si="47"/>
        <v>192</v>
      </c>
      <c r="H262" s="56"/>
      <c r="I262" s="55">
        <v>2.33</v>
      </c>
      <c r="J262" s="204">
        <f t="shared" si="48"/>
        <v>208</v>
      </c>
      <c r="K262" s="56"/>
      <c r="L262" s="55">
        <v>9.5</v>
      </c>
      <c r="M262" s="204">
        <f t="shared" si="49"/>
        <v>121</v>
      </c>
      <c r="N262" s="58"/>
      <c r="O262" s="55"/>
      <c r="P262" s="53"/>
      <c r="Q262" s="56"/>
      <c r="R262" s="55"/>
      <c r="S262" s="53"/>
      <c r="T262" s="56"/>
      <c r="U262" s="59">
        <f t="shared" si="50"/>
        <v>521</v>
      </c>
      <c r="V262" s="159">
        <v>15</v>
      </c>
    </row>
    <row r="263" spans="1:22" ht="15.75" customHeight="1">
      <c r="A263" s="205">
        <v>400</v>
      </c>
      <c r="B263" s="206" t="s">
        <v>280</v>
      </c>
      <c r="C263" s="206" t="s">
        <v>281</v>
      </c>
      <c r="D263" s="207">
        <v>2003</v>
      </c>
      <c r="E263" s="206" t="s">
        <v>197</v>
      </c>
      <c r="F263" s="55">
        <v>9.51</v>
      </c>
      <c r="G263" s="204">
        <f t="shared" si="47"/>
        <v>243</v>
      </c>
      <c r="H263" s="56"/>
      <c r="I263" s="55">
        <v>2.21</v>
      </c>
      <c r="J263" s="204">
        <f t="shared" si="48"/>
        <v>188</v>
      </c>
      <c r="K263" s="56"/>
      <c r="L263" s="55">
        <v>7</v>
      </c>
      <c r="M263" s="204">
        <f t="shared" si="49"/>
        <v>71</v>
      </c>
      <c r="N263" s="58"/>
      <c r="O263" s="55"/>
      <c r="P263" s="53"/>
      <c r="Q263" s="56"/>
      <c r="R263" s="55"/>
      <c r="S263" s="53"/>
      <c r="T263" s="56"/>
      <c r="U263" s="59">
        <f t="shared" si="50"/>
        <v>502</v>
      </c>
      <c r="V263" s="159">
        <v>16</v>
      </c>
    </row>
    <row r="264" spans="1:22" ht="15.75" customHeight="1">
      <c r="A264" s="205"/>
      <c r="B264" s="206"/>
      <c r="C264" s="206"/>
      <c r="D264" s="207"/>
      <c r="E264" s="206"/>
      <c r="F264" s="55"/>
      <c r="G264" s="204" t="str">
        <f t="shared" si="47"/>
        <v> </v>
      </c>
      <c r="H264" s="56"/>
      <c r="I264" s="55"/>
      <c r="J264" s="204" t="str">
        <f t="shared" si="48"/>
        <v> </v>
      </c>
      <c r="K264" s="56"/>
      <c r="L264" s="55"/>
      <c r="M264" s="204" t="str">
        <f t="shared" si="49"/>
        <v> </v>
      </c>
      <c r="N264" s="58"/>
      <c r="O264" s="55"/>
      <c r="P264" s="53"/>
      <c r="Q264" s="56"/>
      <c r="R264" s="55"/>
      <c r="S264" s="53"/>
      <c r="T264" s="56"/>
      <c r="U264" s="245">
        <f t="shared" si="50"/>
        <v>0</v>
      </c>
      <c r="V264" s="159"/>
    </row>
    <row r="265" spans="1:22" ht="15.75" customHeight="1">
      <c r="A265" s="235"/>
      <c r="B265" s="236"/>
      <c r="C265" s="236"/>
      <c r="D265" s="237"/>
      <c r="E265" s="236"/>
      <c r="F265" s="238"/>
      <c r="G265" s="239"/>
      <c r="H265" s="235"/>
      <c r="I265" s="238"/>
      <c r="J265" s="239"/>
      <c r="K265" s="235"/>
      <c r="L265" s="238"/>
      <c r="M265" s="239"/>
      <c r="N265" s="240"/>
      <c r="O265" s="238"/>
      <c r="P265" s="241"/>
      <c r="Q265" s="235"/>
      <c r="R265" s="238"/>
      <c r="S265" s="241"/>
      <c r="T265" s="235"/>
      <c r="U265" s="265"/>
      <c r="V265" s="243"/>
    </row>
    <row r="266" spans="1:22" ht="15.75" customHeight="1">
      <c r="A266" s="235"/>
      <c r="B266" s="236"/>
      <c r="C266" s="236"/>
      <c r="D266" s="237"/>
      <c r="E266" s="236"/>
      <c r="F266" s="238"/>
      <c r="G266" s="239"/>
      <c r="H266" s="235"/>
      <c r="I266" s="238"/>
      <c r="J266" s="239"/>
      <c r="K266" s="235"/>
      <c r="L266" s="238"/>
      <c r="M266" s="239"/>
      <c r="N266" s="240"/>
      <c r="O266" s="238"/>
      <c r="P266" s="241"/>
      <c r="Q266" s="235"/>
      <c r="R266" s="238"/>
      <c r="S266" s="241"/>
      <c r="T266" s="235"/>
      <c r="U266" s="265"/>
      <c r="V266" s="243"/>
    </row>
    <row r="267" spans="1:22" ht="15.75" customHeight="1">
      <c r="A267" s="235"/>
      <c r="B267" s="236"/>
      <c r="C267" s="236"/>
      <c r="D267" s="237"/>
      <c r="E267" s="236"/>
      <c r="F267" s="238"/>
      <c r="G267" s="239"/>
      <c r="H267" s="235"/>
      <c r="I267" s="238"/>
      <c r="J267" s="239"/>
      <c r="K267" s="235"/>
      <c r="L267" s="238"/>
      <c r="M267" s="239"/>
      <c r="N267" s="240"/>
      <c r="O267" s="238"/>
      <c r="P267" s="241"/>
      <c r="Q267" s="235"/>
      <c r="R267" s="238"/>
      <c r="S267" s="241"/>
      <c r="T267" s="235"/>
      <c r="U267" s="265"/>
      <c r="V267" s="243"/>
    </row>
    <row r="268" spans="1:22" ht="15.75" customHeight="1">
      <c r="A268" s="235"/>
      <c r="B268" s="236"/>
      <c r="C268" s="236"/>
      <c r="D268" s="237"/>
      <c r="E268" s="236"/>
      <c r="F268" s="238"/>
      <c r="G268" s="239"/>
      <c r="H268" s="235"/>
      <c r="I268" s="238"/>
      <c r="J268" s="239"/>
      <c r="K268" s="235"/>
      <c r="L268" s="238"/>
      <c r="M268" s="239"/>
      <c r="N268" s="240"/>
      <c r="O268" s="238"/>
      <c r="P268" s="241"/>
      <c r="Q268" s="235"/>
      <c r="R268" s="238"/>
      <c r="S268" s="241"/>
      <c r="T268" s="235"/>
      <c r="U268" s="265"/>
      <c r="V268" s="243"/>
    </row>
    <row r="269" spans="1:22" ht="15.75" customHeight="1">
      <c r="A269" s="235"/>
      <c r="B269" s="236"/>
      <c r="C269" s="236"/>
      <c r="D269" s="237"/>
      <c r="E269" s="236"/>
      <c r="F269" s="238"/>
      <c r="G269" s="239"/>
      <c r="H269" s="235"/>
      <c r="I269" s="238"/>
      <c r="J269" s="239"/>
      <c r="K269" s="235"/>
      <c r="L269" s="238"/>
      <c r="M269" s="239"/>
      <c r="N269" s="240"/>
      <c r="O269" s="238"/>
      <c r="P269" s="241"/>
      <c r="Q269" s="235"/>
      <c r="R269" s="238"/>
      <c r="S269" s="241"/>
      <c r="T269" s="235"/>
      <c r="U269" s="265"/>
      <c r="V269" s="243"/>
    </row>
    <row r="270" spans="1:22" ht="15.75" customHeight="1">
      <c r="A270" s="6"/>
      <c r="B270" s="6"/>
      <c r="C270" s="6"/>
      <c r="D270" s="6" t="s">
        <v>209</v>
      </c>
      <c r="E270" s="6"/>
      <c r="F270" s="6"/>
      <c r="G270" s="6"/>
      <c r="H270" s="6"/>
      <c r="I270" s="2"/>
      <c r="J270" s="3"/>
      <c r="K270" s="1"/>
      <c r="L270" s="4"/>
      <c r="N270" s="4"/>
      <c r="O270" s="83"/>
      <c r="R270" s="87" t="s">
        <v>315</v>
      </c>
      <c r="V270" s="87" t="s">
        <v>247</v>
      </c>
    </row>
    <row r="271" spans="1:16" ht="15.75" customHeight="1">
      <c r="A271" s="89"/>
      <c r="B271" s="90"/>
      <c r="C271" s="90"/>
      <c r="D271" s="90"/>
      <c r="E271" s="90"/>
      <c r="F271" s="91"/>
      <c r="G271" s="90"/>
      <c r="H271" s="90"/>
      <c r="I271" s="91"/>
      <c r="J271" s="90"/>
      <c r="K271" s="90"/>
      <c r="L271" s="91"/>
      <c r="M271" s="90"/>
      <c r="N271" s="90"/>
      <c r="O271" s="90"/>
      <c r="P271" s="90"/>
    </row>
    <row r="272" spans="1:22" ht="15.75" customHeight="1">
      <c r="A272" s="281" t="s">
        <v>4</v>
      </c>
      <c r="B272" s="282" t="s">
        <v>5</v>
      </c>
      <c r="C272" s="282" t="s">
        <v>6</v>
      </c>
      <c r="D272" s="283" t="s">
        <v>7</v>
      </c>
      <c r="E272" s="282" t="s">
        <v>8</v>
      </c>
      <c r="F272" s="284" t="s">
        <v>172</v>
      </c>
      <c r="G272" s="284"/>
      <c r="H272" s="284"/>
      <c r="I272" s="273" t="s">
        <v>173</v>
      </c>
      <c r="J272" s="273"/>
      <c r="K272" s="273"/>
      <c r="L272" s="273" t="s">
        <v>174</v>
      </c>
      <c r="M272" s="273"/>
      <c r="N272" s="273"/>
      <c r="O272" s="276"/>
      <c r="P272" s="277"/>
      <c r="Q272" s="278"/>
      <c r="R272" s="276"/>
      <c r="S272" s="277"/>
      <c r="T272" s="278"/>
      <c r="U272" s="275" t="s">
        <v>14</v>
      </c>
      <c r="V272" s="275"/>
    </row>
    <row r="273" spans="1:22" ht="15.75" customHeight="1">
      <c r="A273" s="281"/>
      <c r="B273" s="282"/>
      <c r="C273" s="282"/>
      <c r="D273" s="283"/>
      <c r="E273" s="282"/>
      <c r="F273" s="254" t="s">
        <v>15</v>
      </c>
      <c r="G273" s="215" t="s">
        <v>16</v>
      </c>
      <c r="H273" s="216"/>
      <c r="I273" s="214" t="s">
        <v>17</v>
      </c>
      <c r="J273" s="215" t="s">
        <v>16</v>
      </c>
      <c r="K273" s="216"/>
      <c r="L273" s="214" t="s">
        <v>17</v>
      </c>
      <c r="M273" s="215" t="s">
        <v>16</v>
      </c>
      <c r="N273" s="216"/>
      <c r="O273" s="13"/>
      <c r="P273" s="11"/>
      <c r="Q273" s="12"/>
      <c r="R273" s="13"/>
      <c r="S273" s="11"/>
      <c r="T273" s="12"/>
      <c r="U273" s="217" t="s">
        <v>16</v>
      </c>
      <c r="V273" s="218" t="s">
        <v>18</v>
      </c>
    </row>
    <row r="274" spans="1:22" ht="15.75" customHeight="1">
      <c r="A274" s="219"/>
      <c r="B274" s="220"/>
      <c r="C274" s="220"/>
      <c r="D274" s="221"/>
      <c r="E274" s="222"/>
      <c r="F274" s="223"/>
      <c r="G274" s="255" t="str">
        <f aca="true" t="shared" si="51" ref="G274:G295">IF(F274&gt;0,ROUNDDOWN(((50/F274)-3.79)/0.0069,0)," ")</f>
        <v> </v>
      </c>
      <c r="H274" s="225"/>
      <c r="I274" s="223"/>
      <c r="J274" s="255" t="str">
        <f aca="true" t="shared" si="52" ref="J274:J283">IF(I274&gt;0,ROUNDDOWN((SQRT(I274)-1.15028)/0.00219,0)," ")</f>
        <v> </v>
      </c>
      <c r="K274" s="225"/>
      <c r="L274" s="223"/>
      <c r="M274" s="255" t="str">
        <f aca="true" t="shared" si="53" ref="M274:M284">IF(L274&gt;0,ROUNDDOWN((SQRT(L274)-2.8)/0.011,0)," ")</f>
        <v> </v>
      </c>
      <c r="N274" s="226"/>
      <c r="O274" s="24"/>
      <c r="P274" s="22"/>
      <c r="Q274" s="25"/>
      <c r="R274" s="24"/>
      <c r="S274" s="22"/>
      <c r="T274" s="25"/>
      <c r="U274" s="245">
        <f aca="true" t="shared" si="54" ref="U274:U295">SUM(G274,J274,M274)</f>
        <v>0</v>
      </c>
      <c r="V274" s="228"/>
    </row>
    <row r="275" spans="1:22" ht="15.75" customHeight="1">
      <c r="A275" s="229">
        <v>447</v>
      </c>
      <c r="B275" s="233" t="s">
        <v>223</v>
      </c>
      <c r="C275" s="233" t="s">
        <v>282</v>
      </c>
      <c r="D275" s="231">
        <v>2004</v>
      </c>
      <c r="E275" s="233" t="s">
        <v>60</v>
      </c>
      <c r="F275" s="223">
        <v>7.91</v>
      </c>
      <c r="G275" s="255">
        <f t="shared" si="51"/>
        <v>366</v>
      </c>
      <c r="H275" s="225"/>
      <c r="I275" s="223">
        <v>3.07</v>
      </c>
      <c r="J275" s="255">
        <f t="shared" si="52"/>
        <v>274</v>
      </c>
      <c r="K275" s="225"/>
      <c r="L275" s="223">
        <v>24.5</v>
      </c>
      <c r="M275" s="255">
        <f t="shared" si="53"/>
        <v>195</v>
      </c>
      <c r="N275" s="226"/>
      <c r="O275" s="55"/>
      <c r="P275" s="53"/>
      <c r="Q275" s="56"/>
      <c r="R275" s="55"/>
      <c r="S275" s="53"/>
      <c r="T275" s="56"/>
      <c r="U275" s="227">
        <f t="shared" si="54"/>
        <v>835</v>
      </c>
      <c r="V275" s="228">
        <v>1</v>
      </c>
    </row>
    <row r="276" spans="1:22" ht="15.75" customHeight="1">
      <c r="A276" s="229">
        <v>448</v>
      </c>
      <c r="B276" s="233" t="s">
        <v>283</v>
      </c>
      <c r="C276" s="233" t="s">
        <v>284</v>
      </c>
      <c r="D276" s="231">
        <v>2004</v>
      </c>
      <c r="E276" s="233" t="s">
        <v>60</v>
      </c>
      <c r="F276" s="223">
        <v>8.29</v>
      </c>
      <c r="G276" s="255">
        <f t="shared" si="51"/>
        <v>324</v>
      </c>
      <c r="H276" s="225"/>
      <c r="I276" s="223">
        <v>3.43</v>
      </c>
      <c r="J276" s="255">
        <f t="shared" si="52"/>
        <v>320</v>
      </c>
      <c r="K276" s="225"/>
      <c r="L276" s="223">
        <v>21</v>
      </c>
      <c r="M276" s="255">
        <f t="shared" si="53"/>
        <v>162</v>
      </c>
      <c r="N276" s="226"/>
      <c r="O276" s="55"/>
      <c r="P276" s="53"/>
      <c r="Q276" s="56"/>
      <c r="R276" s="55"/>
      <c r="S276" s="53"/>
      <c r="T276" s="56"/>
      <c r="U276" s="227">
        <f t="shared" si="54"/>
        <v>806</v>
      </c>
      <c r="V276" s="228">
        <v>2</v>
      </c>
    </row>
    <row r="277" spans="1:22" ht="15.75" customHeight="1">
      <c r="A277" s="229">
        <v>398</v>
      </c>
      <c r="B277" s="233" t="s">
        <v>285</v>
      </c>
      <c r="C277" s="233" t="s">
        <v>286</v>
      </c>
      <c r="D277" s="231">
        <v>2004</v>
      </c>
      <c r="E277" s="233" t="s">
        <v>197</v>
      </c>
      <c r="F277" s="223">
        <v>8.7</v>
      </c>
      <c r="G277" s="255">
        <f t="shared" si="51"/>
        <v>283</v>
      </c>
      <c r="H277" s="225"/>
      <c r="I277" s="223">
        <v>3.05</v>
      </c>
      <c r="J277" s="255">
        <f t="shared" si="52"/>
        <v>272</v>
      </c>
      <c r="K277" s="225"/>
      <c r="L277" s="223">
        <v>22.5</v>
      </c>
      <c r="M277" s="255">
        <f t="shared" si="53"/>
        <v>176</v>
      </c>
      <c r="N277" s="226"/>
      <c r="O277" s="55"/>
      <c r="P277" s="53"/>
      <c r="Q277" s="56"/>
      <c r="R277" s="55"/>
      <c r="S277" s="53"/>
      <c r="T277" s="56"/>
      <c r="U277" s="227">
        <f t="shared" si="54"/>
        <v>731</v>
      </c>
      <c r="V277" s="228">
        <v>3</v>
      </c>
    </row>
    <row r="278" spans="1:22" ht="15.75" customHeight="1">
      <c r="A278" s="229">
        <v>444</v>
      </c>
      <c r="B278" s="233" t="s">
        <v>287</v>
      </c>
      <c r="C278" s="233" t="s">
        <v>288</v>
      </c>
      <c r="D278" s="231">
        <v>2004</v>
      </c>
      <c r="E278" s="233" t="s">
        <v>60</v>
      </c>
      <c r="F278" s="223">
        <v>9.03</v>
      </c>
      <c r="G278" s="255">
        <f t="shared" si="51"/>
        <v>253</v>
      </c>
      <c r="H278" s="225"/>
      <c r="I278" s="223">
        <v>3.1</v>
      </c>
      <c r="J278" s="255">
        <f t="shared" si="52"/>
        <v>278</v>
      </c>
      <c r="K278" s="225"/>
      <c r="L278" s="223">
        <v>21.5</v>
      </c>
      <c r="M278" s="255">
        <f t="shared" si="53"/>
        <v>166</v>
      </c>
      <c r="N278" s="226"/>
      <c r="O278" s="55"/>
      <c r="P278" s="53"/>
      <c r="Q278" s="56"/>
      <c r="R278" s="55"/>
      <c r="S278" s="53"/>
      <c r="T278" s="56"/>
      <c r="U278" s="227">
        <f t="shared" si="54"/>
        <v>697</v>
      </c>
      <c r="V278" s="228">
        <v>4</v>
      </c>
    </row>
    <row r="279" spans="1:22" ht="15.75" customHeight="1">
      <c r="A279" s="229">
        <v>386</v>
      </c>
      <c r="B279" s="233" t="s">
        <v>289</v>
      </c>
      <c r="C279" s="233" t="s">
        <v>290</v>
      </c>
      <c r="D279" s="231">
        <v>2004</v>
      </c>
      <c r="E279" s="233" t="s">
        <v>90</v>
      </c>
      <c r="F279" s="223">
        <v>9.33</v>
      </c>
      <c r="G279" s="255">
        <f t="shared" si="51"/>
        <v>227</v>
      </c>
      <c r="H279" s="225"/>
      <c r="I279" s="223">
        <v>2.85</v>
      </c>
      <c r="J279" s="255">
        <f t="shared" si="52"/>
        <v>245</v>
      </c>
      <c r="K279" s="225"/>
      <c r="L279" s="223">
        <v>25.5</v>
      </c>
      <c r="M279" s="255">
        <f t="shared" si="53"/>
        <v>204</v>
      </c>
      <c r="N279" s="226"/>
      <c r="O279" s="55"/>
      <c r="P279" s="53"/>
      <c r="Q279" s="56"/>
      <c r="R279" s="55"/>
      <c r="S279" s="53"/>
      <c r="T279" s="56"/>
      <c r="U279" s="227">
        <f t="shared" si="54"/>
        <v>676</v>
      </c>
      <c r="V279" s="228">
        <v>5</v>
      </c>
    </row>
    <row r="280" spans="1:22" ht="15.75" customHeight="1">
      <c r="A280" s="229">
        <v>337</v>
      </c>
      <c r="B280" s="233" t="s">
        <v>291</v>
      </c>
      <c r="C280" s="233" t="s">
        <v>292</v>
      </c>
      <c r="D280" s="231">
        <v>2004</v>
      </c>
      <c r="E280" s="233" t="s">
        <v>101</v>
      </c>
      <c r="F280" s="223">
        <v>9.26</v>
      </c>
      <c r="G280" s="255">
        <f t="shared" si="51"/>
        <v>233</v>
      </c>
      <c r="H280" s="225"/>
      <c r="I280" s="223">
        <v>2.9</v>
      </c>
      <c r="J280" s="255">
        <f t="shared" si="52"/>
        <v>252</v>
      </c>
      <c r="K280" s="225"/>
      <c r="L280" s="223">
        <v>21.5</v>
      </c>
      <c r="M280" s="255">
        <f t="shared" si="53"/>
        <v>166</v>
      </c>
      <c r="N280" s="226"/>
      <c r="O280" s="55"/>
      <c r="P280" s="53"/>
      <c r="Q280" s="56"/>
      <c r="R280" s="55"/>
      <c r="S280" s="53"/>
      <c r="T280" s="56"/>
      <c r="U280" s="227">
        <f t="shared" si="54"/>
        <v>651</v>
      </c>
      <c r="V280" s="228">
        <v>6</v>
      </c>
    </row>
    <row r="281" spans="1:22" ht="15.75" customHeight="1">
      <c r="A281" s="229">
        <v>445</v>
      </c>
      <c r="B281" s="233" t="s">
        <v>293</v>
      </c>
      <c r="C281" s="233" t="s">
        <v>294</v>
      </c>
      <c r="D281" s="231">
        <v>2004</v>
      </c>
      <c r="E281" s="233" t="s">
        <v>60</v>
      </c>
      <c r="F281" s="223">
        <v>9.11</v>
      </c>
      <c r="G281" s="255">
        <f t="shared" si="51"/>
        <v>246</v>
      </c>
      <c r="H281" s="225"/>
      <c r="I281" s="223">
        <v>2.9</v>
      </c>
      <c r="J281" s="255">
        <f t="shared" si="52"/>
        <v>252</v>
      </c>
      <c r="K281" s="225"/>
      <c r="L281" s="223">
        <v>16.5</v>
      </c>
      <c r="M281" s="255">
        <f t="shared" si="53"/>
        <v>114</v>
      </c>
      <c r="N281" s="226"/>
      <c r="O281" s="55"/>
      <c r="P281" s="53"/>
      <c r="Q281" s="56"/>
      <c r="R281" s="55"/>
      <c r="S281" s="53"/>
      <c r="T281" s="56"/>
      <c r="U281" s="227">
        <f t="shared" si="54"/>
        <v>612</v>
      </c>
      <c r="V281" s="228">
        <v>7</v>
      </c>
    </row>
    <row r="282" spans="1:22" ht="15.75" customHeight="1">
      <c r="A282" s="229">
        <v>332</v>
      </c>
      <c r="B282" s="233" t="s">
        <v>295</v>
      </c>
      <c r="C282" s="233" t="s">
        <v>296</v>
      </c>
      <c r="D282" s="231">
        <v>2004</v>
      </c>
      <c r="E282" s="233" t="s">
        <v>101</v>
      </c>
      <c r="F282" s="223">
        <v>9.42</v>
      </c>
      <c r="G282" s="255">
        <f t="shared" si="51"/>
        <v>219</v>
      </c>
      <c r="H282" s="225"/>
      <c r="I282" s="223">
        <v>2.73</v>
      </c>
      <c r="J282" s="255">
        <f t="shared" si="52"/>
        <v>229</v>
      </c>
      <c r="K282" s="225"/>
      <c r="L282" s="223">
        <v>17</v>
      </c>
      <c r="M282" s="255">
        <f t="shared" si="53"/>
        <v>120</v>
      </c>
      <c r="N282" s="226"/>
      <c r="O282" s="55"/>
      <c r="P282" s="53"/>
      <c r="Q282" s="56"/>
      <c r="R282" s="55"/>
      <c r="S282" s="53"/>
      <c r="T282" s="56"/>
      <c r="U282" s="227">
        <f t="shared" si="54"/>
        <v>568</v>
      </c>
      <c r="V282" s="228">
        <v>8</v>
      </c>
    </row>
    <row r="283" spans="1:22" ht="15.75" customHeight="1">
      <c r="A283" s="229">
        <v>446</v>
      </c>
      <c r="B283" s="233" t="s">
        <v>297</v>
      </c>
      <c r="C283" s="233" t="s">
        <v>298</v>
      </c>
      <c r="D283" s="231">
        <v>2004</v>
      </c>
      <c r="E283" s="233" t="s">
        <v>60</v>
      </c>
      <c r="F283" s="223">
        <v>9.82</v>
      </c>
      <c r="G283" s="255">
        <f t="shared" si="51"/>
        <v>188</v>
      </c>
      <c r="H283" s="225"/>
      <c r="I283" s="223">
        <v>2.69</v>
      </c>
      <c r="J283" s="255">
        <f t="shared" si="52"/>
        <v>223</v>
      </c>
      <c r="K283" s="225"/>
      <c r="L283" s="223">
        <v>14</v>
      </c>
      <c r="M283" s="255">
        <f t="shared" si="53"/>
        <v>85</v>
      </c>
      <c r="N283" s="226"/>
      <c r="O283" s="55"/>
      <c r="P283" s="53"/>
      <c r="Q283" s="56"/>
      <c r="R283" s="55"/>
      <c r="S283" s="53"/>
      <c r="T283" s="56"/>
      <c r="U283" s="227">
        <f t="shared" si="54"/>
        <v>496</v>
      </c>
      <c r="V283" s="228">
        <v>9</v>
      </c>
    </row>
    <row r="284" spans="1:22" ht="15.75" customHeight="1">
      <c r="A284" s="229">
        <v>338</v>
      </c>
      <c r="B284" s="233" t="s">
        <v>299</v>
      </c>
      <c r="C284" s="233" t="s">
        <v>300</v>
      </c>
      <c r="D284" s="231">
        <v>2004</v>
      </c>
      <c r="E284" s="233" t="s">
        <v>101</v>
      </c>
      <c r="F284" s="223">
        <v>9.58</v>
      </c>
      <c r="G284" s="255">
        <f t="shared" si="51"/>
        <v>207</v>
      </c>
      <c r="H284" s="225"/>
      <c r="I284" s="223" t="s">
        <v>80</v>
      </c>
      <c r="J284" s="255"/>
      <c r="K284" s="225"/>
      <c r="L284" s="223">
        <v>12.5</v>
      </c>
      <c r="M284" s="255">
        <f t="shared" si="53"/>
        <v>66</v>
      </c>
      <c r="N284" s="226"/>
      <c r="O284" s="55"/>
      <c r="P284" s="53"/>
      <c r="Q284" s="56"/>
      <c r="R284" s="55"/>
      <c r="S284" s="53"/>
      <c r="T284" s="56"/>
      <c r="U284" s="227">
        <f t="shared" si="54"/>
        <v>273</v>
      </c>
      <c r="V284" s="228">
        <v>10</v>
      </c>
    </row>
    <row r="285" spans="1:22" ht="15.75" customHeight="1">
      <c r="A285" s="256">
        <v>443</v>
      </c>
      <c r="B285" s="257" t="s">
        <v>301</v>
      </c>
      <c r="C285" s="257" t="s">
        <v>302</v>
      </c>
      <c r="D285" s="258">
        <v>2004</v>
      </c>
      <c r="E285" s="259" t="s">
        <v>60</v>
      </c>
      <c r="F285" s="260">
        <v>11.62</v>
      </c>
      <c r="G285" s="261">
        <f t="shared" si="51"/>
        <v>74</v>
      </c>
      <c r="H285" s="262"/>
      <c r="I285" s="260">
        <v>1.67</v>
      </c>
      <c r="J285" s="261">
        <f aca="true" t="shared" si="55" ref="J285:J295">IF(I285&gt;0,ROUNDDOWN((SQRT(I285)-1.15028)/0.00219,0)," ")</f>
        <v>64</v>
      </c>
      <c r="K285" s="262"/>
      <c r="L285" s="260">
        <v>6</v>
      </c>
      <c r="M285" s="261">
        <v>0</v>
      </c>
      <c r="N285" s="263"/>
      <c r="O285" s="55"/>
      <c r="P285" s="53"/>
      <c r="Q285" s="56"/>
      <c r="R285" s="55"/>
      <c r="S285" s="53"/>
      <c r="T285" s="56"/>
      <c r="U285" s="264">
        <f t="shared" si="54"/>
        <v>138</v>
      </c>
      <c r="V285" s="266" t="s">
        <v>314</v>
      </c>
    </row>
    <row r="286" spans="1:22" ht="15.75" customHeight="1">
      <c r="A286" s="229"/>
      <c r="B286" s="234"/>
      <c r="C286" s="234"/>
      <c r="D286" s="231"/>
      <c r="E286" s="233"/>
      <c r="F286" s="223"/>
      <c r="G286" s="255" t="str">
        <f t="shared" si="51"/>
        <v> </v>
      </c>
      <c r="H286" s="225"/>
      <c r="I286" s="223"/>
      <c r="J286" s="255" t="str">
        <f t="shared" si="55"/>
        <v> </v>
      </c>
      <c r="K286" s="225"/>
      <c r="L286" s="223"/>
      <c r="M286" s="255" t="str">
        <f aca="true" t="shared" si="56" ref="M286:M295">IF(L286&gt;0,ROUNDDOWN((SQRT(L286)-2.8)/0.011,0)," ")</f>
        <v> </v>
      </c>
      <c r="N286" s="226"/>
      <c r="O286" s="55"/>
      <c r="P286" s="53"/>
      <c r="Q286" s="56"/>
      <c r="R286" s="55"/>
      <c r="S286" s="53"/>
      <c r="T286" s="56"/>
      <c r="U286" s="245">
        <f t="shared" si="54"/>
        <v>0</v>
      </c>
      <c r="V286" s="228"/>
    </row>
    <row r="287" spans="1:22" ht="15.75" customHeight="1">
      <c r="A287" s="229"/>
      <c r="B287" s="233"/>
      <c r="C287" s="233"/>
      <c r="D287" s="231"/>
      <c r="E287" s="233"/>
      <c r="F287" s="223"/>
      <c r="G287" s="255" t="str">
        <f t="shared" si="51"/>
        <v> </v>
      </c>
      <c r="H287" s="225"/>
      <c r="I287" s="223"/>
      <c r="J287" s="255" t="str">
        <f t="shared" si="55"/>
        <v> </v>
      </c>
      <c r="K287" s="225"/>
      <c r="L287" s="223"/>
      <c r="M287" s="255" t="str">
        <f t="shared" si="56"/>
        <v> </v>
      </c>
      <c r="N287" s="226"/>
      <c r="O287" s="55"/>
      <c r="P287" s="53"/>
      <c r="Q287" s="56"/>
      <c r="R287" s="55"/>
      <c r="S287" s="53"/>
      <c r="T287" s="56"/>
      <c r="U287" s="245">
        <f t="shared" si="54"/>
        <v>0</v>
      </c>
      <c r="V287" s="228"/>
    </row>
    <row r="288" spans="1:22" ht="15.75" customHeight="1">
      <c r="A288" s="229">
        <v>403</v>
      </c>
      <c r="B288" s="233" t="s">
        <v>303</v>
      </c>
      <c r="C288" s="233" t="s">
        <v>131</v>
      </c>
      <c r="D288" s="231">
        <v>2003</v>
      </c>
      <c r="E288" s="233" t="s">
        <v>197</v>
      </c>
      <c r="F288" s="223">
        <v>8.45</v>
      </c>
      <c r="G288" s="255">
        <f t="shared" si="51"/>
        <v>308</v>
      </c>
      <c r="H288" s="225"/>
      <c r="I288" s="223">
        <v>3.67</v>
      </c>
      <c r="J288" s="255">
        <f t="shared" si="55"/>
        <v>349</v>
      </c>
      <c r="K288" s="225"/>
      <c r="L288" s="223">
        <v>28.5</v>
      </c>
      <c r="M288" s="255">
        <f t="shared" si="56"/>
        <v>230</v>
      </c>
      <c r="N288" s="226"/>
      <c r="O288" s="55"/>
      <c r="P288" s="53"/>
      <c r="Q288" s="56"/>
      <c r="R288" s="55"/>
      <c r="S288" s="53"/>
      <c r="T288" s="56"/>
      <c r="U288" s="227">
        <f t="shared" si="54"/>
        <v>887</v>
      </c>
      <c r="V288" s="228">
        <v>1</v>
      </c>
    </row>
    <row r="289" spans="1:22" ht="15.75" customHeight="1">
      <c r="A289" s="229">
        <v>456</v>
      </c>
      <c r="B289" s="233" t="s">
        <v>304</v>
      </c>
      <c r="C289" s="233" t="s">
        <v>305</v>
      </c>
      <c r="D289" s="231">
        <v>2003</v>
      </c>
      <c r="E289" s="233" t="s">
        <v>60</v>
      </c>
      <c r="F289" s="223">
        <v>9.25</v>
      </c>
      <c r="G289" s="255">
        <f t="shared" si="51"/>
        <v>234</v>
      </c>
      <c r="H289" s="225"/>
      <c r="I289" s="223">
        <v>2.8</v>
      </c>
      <c r="J289" s="255">
        <f t="shared" si="55"/>
        <v>238</v>
      </c>
      <c r="K289" s="225"/>
      <c r="L289" s="223">
        <v>26</v>
      </c>
      <c r="M289" s="255">
        <f t="shared" si="56"/>
        <v>209</v>
      </c>
      <c r="N289" s="226"/>
      <c r="O289" s="55"/>
      <c r="P289" s="53"/>
      <c r="Q289" s="56"/>
      <c r="R289" s="55"/>
      <c r="S289" s="53"/>
      <c r="T289" s="56"/>
      <c r="U289" s="227">
        <f t="shared" si="54"/>
        <v>681</v>
      </c>
      <c r="V289" s="228">
        <v>2</v>
      </c>
    </row>
    <row r="290" spans="1:22" ht="15.75" customHeight="1">
      <c r="A290" s="229">
        <v>307</v>
      </c>
      <c r="B290" s="233" t="s">
        <v>159</v>
      </c>
      <c r="C290" s="233" t="s">
        <v>306</v>
      </c>
      <c r="D290" s="231">
        <v>2003</v>
      </c>
      <c r="E290" s="233" t="s">
        <v>21</v>
      </c>
      <c r="F290" s="223">
        <v>9.5</v>
      </c>
      <c r="G290" s="255">
        <f t="shared" si="51"/>
        <v>213</v>
      </c>
      <c r="H290" s="225"/>
      <c r="I290" s="223">
        <v>2.67</v>
      </c>
      <c r="J290" s="255">
        <f t="shared" si="55"/>
        <v>220</v>
      </c>
      <c r="K290" s="225"/>
      <c r="L290" s="223">
        <v>25.5</v>
      </c>
      <c r="M290" s="255">
        <f t="shared" si="56"/>
        <v>204</v>
      </c>
      <c r="N290" s="226"/>
      <c r="O290" s="55"/>
      <c r="P290" s="53"/>
      <c r="Q290" s="56"/>
      <c r="R290" s="55"/>
      <c r="S290" s="53"/>
      <c r="T290" s="56"/>
      <c r="U290" s="227">
        <f t="shared" si="54"/>
        <v>637</v>
      </c>
      <c r="V290" s="228">
        <v>3</v>
      </c>
    </row>
    <row r="291" spans="1:22" ht="15.75" customHeight="1">
      <c r="A291" s="229">
        <v>457</v>
      </c>
      <c r="B291" s="233" t="s">
        <v>307</v>
      </c>
      <c r="C291" s="233" t="s">
        <v>308</v>
      </c>
      <c r="D291" s="231">
        <v>2003</v>
      </c>
      <c r="E291" s="233" t="s">
        <v>60</v>
      </c>
      <c r="F291" s="223">
        <v>10.26</v>
      </c>
      <c r="G291" s="255">
        <f t="shared" si="51"/>
        <v>156</v>
      </c>
      <c r="H291" s="225"/>
      <c r="I291" s="223">
        <v>2.55</v>
      </c>
      <c r="J291" s="255">
        <f t="shared" si="55"/>
        <v>203</v>
      </c>
      <c r="K291" s="225"/>
      <c r="L291" s="223">
        <v>25.5</v>
      </c>
      <c r="M291" s="255">
        <f t="shared" si="56"/>
        <v>204</v>
      </c>
      <c r="N291" s="226"/>
      <c r="O291" s="55"/>
      <c r="P291" s="53"/>
      <c r="Q291" s="56"/>
      <c r="R291" s="55"/>
      <c r="S291" s="53"/>
      <c r="T291" s="56"/>
      <c r="U291" s="227">
        <f t="shared" si="54"/>
        <v>563</v>
      </c>
      <c r="V291" s="228">
        <v>4</v>
      </c>
    </row>
    <row r="292" spans="1:22" ht="15.75" customHeight="1">
      <c r="A292" s="229">
        <v>318</v>
      </c>
      <c r="B292" s="233" t="s">
        <v>309</v>
      </c>
      <c r="C292" s="233" t="s">
        <v>165</v>
      </c>
      <c r="D292" s="231">
        <v>2003</v>
      </c>
      <c r="E292" s="233" t="s">
        <v>21</v>
      </c>
      <c r="F292" s="223">
        <v>9.94</v>
      </c>
      <c r="G292" s="255">
        <f t="shared" si="51"/>
        <v>179</v>
      </c>
      <c r="H292" s="225"/>
      <c r="I292" s="223">
        <v>2.5</v>
      </c>
      <c r="J292" s="255">
        <f t="shared" si="55"/>
        <v>196</v>
      </c>
      <c r="K292" s="225"/>
      <c r="L292" s="223">
        <v>23</v>
      </c>
      <c r="M292" s="255">
        <f t="shared" si="56"/>
        <v>181</v>
      </c>
      <c r="N292" s="226"/>
      <c r="O292" s="55"/>
      <c r="P292" s="53"/>
      <c r="Q292" s="56"/>
      <c r="R292" s="55"/>
      <c r="S292" s="53"/>
      <c r="T292" s="56"/>
      <c r="U292" s="227">
        <f t="shared" si="54"/>
        <v>556</v>
      </c>
      <c r="V292" s="228">
        <v>5</v>
      </c>
    </row>
    <row r="293" spans="1:22" ht="15.75" customHeight="1">
      <c r="A293" s="229">
        <v>455</v>
      </c>
      <c r="B293" s="233" t="s">
        <v>310</v>
      </c>
      <c r="C293" s="233" t="s">
        <v>311</v>
      </c>
      <c r="D293" s="231">
        <v>2003</v>
      </c>
      <c r="E293" s="233" t="s">
        <v>60</v>
      </c>
      <c r="F293" s="223">
        <v>8.73</v>
      </c>
      <c r="G293" s="255">
        <f t="shared" si="51"/>
        <v>280</v>
      </c>
      <c r="H293" s="225"/>
      <c r="I293" s="223">
        <v>3</v>
      </c>
      <c r="J293" s="255">
        <f t="shared" si="55"/>
        <v>265</v>
      </c>
      <c r="K293" s="225"/>
      <c r="L293" s="223" t="s">
        <v>80</v>
      </c>
      <c r="M293" s="255"/>
      <c r="N293" s="226"/>
      <c r="O293" s="55"/>
      <c r="P293" s="53"/>
      <c r="Q293" s="56"/>
      <c r="R293" s="55"/>
      <c r="S293" s="53"/>
      <c r="T293" s="56"/>
      <c r="U293" s="227">
        <f t="shared" si="54"/>
        <v>545</v>
      </c>
      <c r="V293" s="228">
        <v>6</v>
      </c>
    </row>
    <row r="294" spans="1:22" ht="15.75" customHeight="1">
      <c r="A294" s="229">
        <v>459</v>
      </c>
      <c r="B294" s="233" t="s">
        <v>312</v>
      </c>
      <c r="C294" s="233" t="s">
        <v>313</v>
      </c>
      <c r="D294" s="231">
        <v>2003</v>
      </c>
      <c r="E294" s="233" t="s">
        <v>60</v>
      </c>
      <c r="F294" s="223">
        <v>11.15</v>
      </c>
      <c r="G294" s="255">
        <f t="shared" si="51"/>
        <v>100</v>
      </c>
      <c r="H294" s="225"/>
      <c r="I294" s="223">
        <v>2.27</v>
      </c>
      <c r="J294" s="255">
        <f t="shared" si="55"/>
        <v>162</v>
      </c>
      <c r="K294" s="225"/>
      <c r="L294" s="223">
        <v>10.5</v>
      </c>
      <c r="M294" s="255">
        <f>IF(L294&gt;0,ROUNDDOWN((SQRT(L294)-2.8)/0.011,0)," ")</f>
        <v>40</v>
      </c>
      <c r="N294" s="226"/>
      <c r="O294" s="55"/>
      <c r="P294" s="53"/>
      <c r="Q294" s="56"/>
      <c r="R294" s="55"/>
      <c r="S294" s="53"/>
      <c r="T294" s="56"/>
      <c r="U294" s="227">
        <f t="shared" si="54"/>
        <v>302</v>
      </c>
      <c r="V294" s="228">
        <v>7</v>
      </c>
    </row>
    <row r="295" spans="1:22" ht="15.75" customHeight="1">
      <c r="A295" s="229"/>
      <c r="B295" s="233"/>
      <c r="C295" s="233"/>
      <c r="D295" s="231"/>
      <c r="E295" s="233"/>
      <c r="F295" s="223"/>
      <c r="G295" s="255" t="str">
        <f t="shared" si="51"/>
        <v> </v>
      </c>
      <c r="H295" s="225"/>
      <c r="I295" s="223"/>
      <c r="J295" s="255" t="str">
        <f t="shared" si="55"/>
        <v> </v>
      </c>
      <c r="K295" s="225"/>
      <c r="L295" s="223"/>
      <c r="M295" s="255" t="str">
        <f t="shared" si="56"/>
        <v> </v>
      </c>
      <c r="N295" s="226"/>
      <c r="O295" s="55"/>
      <c r="P295" s="53"/>
      <c r="Q295" s="56"/>
      <c r="R295" s="55"/>
      <c r="S295" s="53"/>
      <c r="T295" s="56"/>
      <c r="U295" s="245">
        <f t="shared" si="54"/>
        <v>0</v>
      </c>
      <c r="V295" s="228"/>
    </row>
    <row r="296" spans="1:22" ht="15.75" customHeight="1">
      <c r="A296" s="247"/>
      <c r="B296" s="248"/>
      <c r="C296" s="248"/>
      <c r="D296" s="249"/>
      <c r="E296" s="248"/>
      <c r="F296" s="250"/>
      <c r="G296" s="271"/>
      <c r="H296" s="247"/>
      <c r="I296" s="250"/>
      <c r="J296" s="271"/>
      <c r="K296" s="247"/>
      <c r="L296" s="250"/>
      <c r="M296" s="271"/>
      <c r="N296" s="249"/>
      <c r="O296" s="238"/>
      <c r="P296" s="241"/>
      <c r="Q296" s="235"/>
      <c r="R296" s="238"/>
      <c r="S296" s="241"/>
      <c r="T296" s="235"/>
      <c r="U296" s="265"/>
      <c r="V296" s="253"/>
    </row>
    <row r="297" spans="1:22" ht="15.75" customHeight="1">
      <c r="A297" s="247"/>
      <c r="B297" s="248"/>
      <c r="C297" s="248"/>
      <c r="D297" s="249"/>
      <c r="E297" s="248"/>
      <c r="F297" s="250"/>
      <c r="G297" s="271"/>
      <c r="H297" s="247"/>
      <c r="I297" s="250"/>
      <c r="J297" s="271"/>
      <c r="K297" s="247"/>
      <c r="L297" s="250"/>
      <c r="M297" s="271"/>
      <c r="N297" s="249"/>
      <c r="O297" s="238"/>
      <c r="P297" s="241"/>
      <c r="Q297" s="235"/>
      <c r="R297" s="238"/>
      <c r="S297" s="241"/>
      <c r="T297" s="235"/>
      <c r="U297" s="265"/>
      <c r="V297" s="253"/>
    </row>
    <row r="298" spans="1:22" ht="15.75" customHeight="1">
      <c r="A298" s="247"/>
      <c r="B298" s="248"/>
      <c r="C298" s="248"/>
      <c r="D298" s="249"/>
      <c r="E298" s="248"/>
      <c r="F298" s="250"/>
      <c r="G298" s="271"/>
      <c r="H298" s="247"/>
      <c r="I298" s="250"/>
      <c r="J298" s="271"/>
      <c r="K298" s="247"/>
      <c r="L298" s="250"/>
      <c r="M298" s="271"/>
      <c r="N298" s="249"/>
      <c r="O298" s="238"/>
      <c r="P298" s="241"/>
      <c r="Q298" s="235"/>
      <c r="R298" s="238"/>
      <c r="S298" s="241"/>
      <c r="T298" s="235"/>
      <c r="U298" s="265"/>
      <c r="V298" s="253"/>
    </row>
    <row r="299" spans="1:22" ht="15.75" customHeight="1">
      <c r="A299" s="247"/>
      <c r="B299" s="248"/>
      <c r="C299" s="248"/>
      <c r="D299" s="249"/>
      <c r="E299" s="248"/>
      <c r="F299" s="250"/>
      <c r="G299" s="271"/>
      <c r="H299" s="247"/>
      <c r="I299" s="250"/>
      <c r="J299" s="271"/>
      <c r="K299" s="247"/>
      <c r="L299" s="250"/>
      <c r="M299" s="271"/>
      <c r="N299" s="249"/>
      <c r="O299" s="238"/>
      <c r="P299" s="241"/>
      <c r="Q299" s="235"/>
      <c r="R299" s="238"/>
      <c r="S299" s="241"/>
      <c r="T299" s="235"/>
      <c r="U299" s="265"/>
      <c r="V299" s="253"/>
    </row>
    <row r="300" spans="1:22" ht="15.75" customHeight="1">
      <c r="A300" s="247"/>
      <c r="B300" s="248"/>
      <c r="C300" s="248"/>
      <c r="D300" s="249"/>
      <c r="E300" s="248"/>
      <c r="F300" s="250"/>
      <c r="G300" s="271"/>
      <c r="H300" s="247"/>
      <c r="I300" s="250"/>
      <c r="J300" s="271"/>
      <c r="K300" s="247"/>
      <c r="L300" s="250"/>
      <c r="M300" s="271"/>
      <c r="N300" s="249"/>
      <c r="O300" s="238"/>
      <c r="P300" s="241"/>
      <c r="Q300" s="235"/>
      <c r="R300" s="238"/>
      <c r="S300" s="241"/>
      <c r="T300" s="235"/>
      <c r="U300" s="265"/>
      <c r="V300" s="253"/>
    </row>
    <row r="301" spans="1:22" ht="15.75" customHeight="1">
      <c r="A301" s="247"/>
      <c r="B301" s="248"/>
      <c r="C301" s="248"/>
      <c r="D301" s="249"/>
      <c r="E301" s="248"/>
      <c r="F301" s="250"/>
      <c r="G301" s="271"/>
      <c r="H301" s="247"/>
      <c r="I301" s="250"/>
      <c r="J301" s="271"/>
      <c r="K301" s="247"/>
      <c r="L301" s="250"/>
      <c r="M301" s="271"/>
      <c r="N301" s="249"/>
      <c r="O301" s="238"/>
      <c r="P301" s="241"/>
      <c r="Q301" s="235"/>
      <c r="R301" s="238"/>
      <c r="S301" s="241"/>
      <c r="T301" s="235"/>
      <c r="U301" s="265"/>
      <c r="V301" s="253"/>
    </row>
    <row r="302" ht="15.75" customHeight="1"/>
    <row r="303" spans="1:22" ht="15.75" customHeight="1">
      <c r="A303" s="272"/>
      <c r="B303" s="272"/>
      <c r="C303" s="272"/>
      <c r="D303" s="6" t="s">
        <v>209</v>
      </c>
      <c r="E303" s="272"/>
      <c r="F303" s="272"/>
      <c r="G303" s="272"/>
      <c r="H303" s="272"/>
      <c r="I303" s="272"/>
      <c r="J303" s="85"/>
      <c r="K303" s="83"/>
      <c r="L303" s="267"/>
      <c r="N303" s="83"/>
      <c r="O303" s="83"/>
      <c r="R303" s="87" t="s">
        <v>316</v>
      </c>
      <c r="V303" s="87" t="s">
        <v>317</v>
      </c>
    </row>
    <row r="304" spans="1:16" ht="15.75" customHeight="1">
      <c r="A304" s="89"/>
      <c r="B304" s="90"/>
      <c r="C304" s="90"/>
      <c r="D304" s="268"/>
      <c r="E304" s="90"/>
      <c r="F304" s="91"/>
      <c r="G304" s="90"/>
      <c r="H304" s="90"/>
      <c r="I304" s="91"/>
      <c r="J304" s="90"/>
      <c r="K304" s="90"/>
      <c r="L304" s="269"/>
      <c r="M304" s="90"/>
      <c r="N304" s="90"/>
      <c r="O304" s="90"/>
      <c r="P304" s="90"/>
    </row>
    <row r="305" spans="1:22" ht="15.75" customHeight="1">
      <c r="A305" s="285" t="s">
        <v>4</v>
      </c>
      <c r="B305" s="286" t="s">
        <v>5</v>
      </c>
      <c r="C305" s="286" t="s">
        <v>6</v>
      </c>
      <c r="D305" s="287" t="s">
        <v>7</v>
      </c>
      <c r="E305" s="286" t="s">
        <v>8</v>
      </c>
      <c r="F305" s="288" t="s">
        <v>172</v>
      </c>
      <c r="G305" s="288"/>
      <c r="H305" s="288"/>
      <c r="I305" s="279" t="s">
        <v>173</v>
      </c>
      <c r="J305" s="279"/>
      <c r="K305" s="279"/>
      <c r="L305" s="279" t="s">
        <v>174</v>
      </c>
      <c r="M305" s="279"/>
      <c r="N305" s="279"/>
      <c r="O305" s="276"/>
      <c r="P305" s="277"/>
      <c r="Q305" s="278"/>
      <c r="R305" s="276"/>
      <c r="S305" s="277"/>
      <c r="T305" s="278"/>
      <c r="U305" s="280" t="s">
        <v>14</v>
      </c>
      <c r="V305" s="280"/>
    </row>
    <row r="306" spans="1:22" ht="15.75" customHeight="1">
      <c r="A306" s="285"/>
      <c r="B306" s="286"/>
      <c r="C306" s="286"/>
      <c r="D306" s="287"/>
      <c r="E306" s="286"/>
      <c r="F306" s="244" t="s">
        <v>15</v>
      </c>
      <c r="G306" s="196" t="s">
        <v>16</v>
      </c>
      <c r="H306" s="197"/>
      <c r="I306" s="195" t="s">
        <v>17</v>
      </c>
      <c r="J306" s="196" t="s">
        <v>16</v>
      </c>
      <c r="K306" s="197"/>
      <c r="L306" s="195" t="s">
        <v>17</v>
      </c>
      <c r="M306" s="196" t="s">
        <v>16</v>
      </c>
      <c r="N306" s="197"/>
      <c r="O306" s="13"/>
      <c r="P306" s="11"/>
      <c r="Q306" s="12"/>
      <c r="R306" s="13"/>
      <c r="S306" s="11"/>
      <c r="T306" s="12"/>
      <c r="U306" s="198" t="s">
        <v>16</v>
      </c>
      <c r="V306" s="199" t="s">
        <v>18</v>
      </c>
    </row>
    <row r="307" spans="1:22" ht="15.75" customHeight="1">
      <c r="A307" s="200"/>
      <c r="B307" s="201"/>
      <c r="C307" s="201"/>
      <c r="D307" s="202"/>
      <c r="E307" s="203"/>
      <c r="F307" s="55"/>
      <c r="G307" s="204" t="str">
        <f>IF(F307&gt;0,ROUNDDOWN(((50/F307)-3.648)/0.0066,0)," ")</f>
        <v> </v>
      </c>
      <c r="H307" s="56"/>
      <c r="I307" s="55"/>
      <c r="J307" s="204" t="str">
        <f>IF(I307&gt;0,ROUNDDOWN((SQRT(I307)-1.0935)/0.00208,0)," ")</f>
        <v> </v>
      </c>
      <c r="K307" s="56"/>
      <c r="L307" s="55"/>
      <c r="M307" s="204" t="str">
        <f>IF(L307&gt;0,ROUNDDOWN((SQRT(L307)-2.0232)/0.00874,0)," ")</f>
        <v> </v>
      </c>
      <c r="N307" s="58"/>
      <c r="O307" s="24"/>
      <c r="P307" s="22"/>
      <c r="Q307" s="25"/>
      <c r="R307" s="24"/>
      <c r="S307" s="22"/>
      <c r="T307" s="25"/>
      <c r="U307" s="59"/>
      <c r="V307" s="159"/>
    </row>
    <row r="308" spans="1:22" ht="15.75" customHeight="1">
      <c r="A308" s="205">
        <v>414</v>
      </c>
      <c r="B308" s="206" t="s">
        <v>318</v>
      </c>
      <c r="C308" s="206" t="s">
        <v>319</v>
      </c>
      <c r="D308" s="207">
        <v>2008</v>
      </c>
      <c r="E308" s="210" t="s">
        <v>60</v>
      </c>
      <c r="F308" s="55">
        <v>12.71</v>
      </c>
      <c r="G308" s="204">
        <f>IF(F308&gt;0,ROUNDDOWN(((50/F308)-3.648)/0.0066,0)," ")</f>
        <v>43</v>
      </c>
      <c r="H308" s="56"/>
      <c r="I308" s="55">
        <v>1.38</v>
      </c>
      <c r="J308" s="204">
        <f>IF(I308&gt;0,ROUNDDOWN((SQRT(I308)-1.0935)/0.00208,0)," ")</f>
        <v>39</v>
      </c>
      <c r="K308" s="56"/>
      <c r="L308" s="55">
        <v>5</v>
      </c>
      <c r="M308" s="204">
        <f>IF(L308&gt;0,ROUNDDOWN((SQRT(L308)-2.0232)/0.00874,0)," ")</f>
        <v>24</v>
      </c>
      <c r="N308" s="58"/>
      <c r="O308" s="55"/>
      <c r="P308" s="53"/>
      <c r="Q308" s="56"/>
      <c r="R308" s="55"/>
      <c r="S308" s="53"/>
      <c r="T308" s="56"/>
      <c r="U308" s="59">
        <f>SUM(G308,J308,M308)</f>
        <v>106</v>
      </c>
      <c r="V308" s="159">
        <v>1</v>
      </c>
    </row>
    <row r="309" spans="1:22" ht="15.75" customHeight="1">
      <c r="A309" s="205">
        <v>498</v>
      </c>
      <c r="B309" s="206" t="s">
        <v>198</v>
      </c>
      <c r="C309" s="206" t="s">
        <v>100</v>
      </c>
      <c r="D309" s="207">
        <v>2008</v>
      </c>
      <c r="E309" s="206" t="s">
        <v>21</v>
      </c>
      <c r="F309" s="55">
        <v>17.09</v>
      </c>
      <c r="G309" s="204">
        <v>0</v>
      </c>
      <c r="H309" s="56"/>
      <c r="I309" s="55">
        <v>0.5</v>
      </c>
      <c r="J309" s="204">
        <v>0</v>
      </c>
      <c r="K309" s="56"/>
      <c r="L309" s="55">
        <v>2.5</v>
      </c>
      <c r="M309" s="204">
        <v>0</v>
      </c>
      <c r="N309" s="58"/>
      <c r="O309" s="55"/>
      <c r="P309" s="53"/>
      <c r="Q309" s="56"/>
      <c r="R309" s="55"/>
      <c r="S309" s="53"/>
      <c r="T309" s="56"/>
      <c r="U309" s="59">
        <f>SUM(G309,J309,M309)</f>
        <v>0</v>
      </c>
      <c r="V309" s="159">
        <v>2</v>
      </c>
    </row>
    <row r="310" spans="1:22" ht="15.75" customHeight="1">
      <c r="A310" s="205"/>
      <c r="B310" s="270"/>
      <c r="C310" s="270"/>
      <c r="D310" s="209"/>
      <c r="E310" s="210"/>
      <c r="F310" s="55"/>
      <c r="G310" s="204" t="str">
        <f>IF(F310&gt;0,ROUNDDOWN(((50/F310)-3.648)/0.0066,0)," ")</f>
        <v> </v>
      </c>
      <c r="H310" s="56"/>
      <c r="I310" s="55"/>
      <c r="J310" s="204" t="str">
        <f>IF(I310&gt;0,ROUNDDOWN((SQRT(I310)-1.0935)/0.00208,0)," ")</f>
        <v> </v>
      </c>
      <c r="K310" s="56"/>
      <c r="L310" s="55"/>
      <c r="M310" s="204" t="str">
        <f>IF(L310&gt;0,ROUNDDOWN((SQRT(L310)-2.0232)/0.00874,0)," ")</f>
        <v> </v>
      </c>
      <c r="N310" s="58"/>
      <c r="O310" s="55"/>
      <c r="P310" s="53"/>
      <c r="Q310" s="56"/>
      <c r="R310" s="55"/>
      <c r="S310" s="53"/>
      <c r="T310" s="56"/>
      <c r="U310" s="59"/>
      <c r="V310" s="159"/>
    </row>
    <row r="311" spans="1:22" ht="15.75" customHeight="1">
      <c r="A311" s="205">
        <v>347</v>
      </c>
      <c r="B311" s="206" t="s">
        <v>320</v>
      </c>
      <c r="C311" s="206" t="s">
        <v>321</v>
      </c>
      <c r="D311" s="207">
        <v>2007</v>
      </c>
      <c r="E311" s="206" t="s">
        <v>39</v>
      </c>
      <c r="F311" s="55">
        <v>12.99</v>
      </c>
      <c r="G311" s="204">
        <f>IF(F311&gt;0,ROUNDDOWN(((50/F311)-3.648)/0.0066,0)," ")</f>
        <v>30</v>
      </c>
      <c r="H311" s="56"/>
      <c r="I311" s="55">
        <v>1.4</v>
      </c>
      <c r="J311" s="204">
        <f>IF(I311&gt;0,ROUNDDOWN((SQRT(I311)-1.0935)/0.00208,0)," ")</f>
        <v>43</v>
      </c>
      <c r="K311" s="56"/>
      <c r="L311" s="55">
        <v>6.5</v>
      </c>
      <c r="M311" s="204">
        <f>IF(L311&gt;0,ROUNDDOWN((SQRT(L311)-2.0232)/0.00874,0)," ")</f>
        <v>60</v>
      </c>
      <c r="N311" s="58"/>
      <c r="O311" s="55"/>
      <c r="P311" s="53"/>
      <c r="Q311" s="56"/>
      <c r="R311" s="55"/>
      <c r="S311" s="53"/>
      <c r="T311" s="56"/>
      <c r="U311" s="59">
        <f>SUM(G311,J311,M311)</f>
        <v>133</v>
      </c>
      <c r="V311" s="159">
        <v>1</v>
      </c>
    </row>
    <row r="312" spans="1:22" ht="15.75" customHeight="1">
      <c r="A312" s="205">
        <v>417</v>
      </c>
      <c r="B312" s="206" t="s">
        <v>322</v>
      </c>
      <c r="C312" s="206" t="s">
        <v>38</v>
      </c>
      <c r="D312" s="207">
        <v>2007</v>
      </c>
      <c r="E312" s="210" t="s">
        <v>60</v>
      </c>
      <c r="F312" s="55">
        <v>14.53</v>
      </c>
      <c r="G312" s="204">
        <v>0</v>
      </c>
      <c r="H312" s="56"/>
      <c r="I312" s="55">
        <v>1.51</v>
      </c>
      <c r="J312" s="204">
        <f>IF(I312&gt;0,ROUNDDOWN((SQRT(I312)-1.0935)/0.00208,0)," ")</f>
        <v>65</v>
      </c>
      <c r="K312" s="56"/>
      <c r="L312" s="55">
        <v>4</v>
      </c>
      <c r="M312" s="204">
        <v>0</v>
      </c>
      <c r="N312" s="58"/>
      <c r="O312" s="55"/>
      <c r="P312" s="53"/>
      <c r="Q312" s="56"/>
      <c r="R312" s="55"/>
      <c r="S312" s="53"/>
      <c r="T312" s="56"/>
      <c r="U312" s="59">
        <f>SUM(G312,J312,M312)</f>
        <v>65</v>
      </c>
      <c r="V312" s="159">
        <v>2</v>
      </c>
    </row>
    <row r="313" spans="1:22" ht="15.75" customHeight="1">
      <c r="A313" s="205">
        <v>324</v>
      </c>
      <c r="B313" s="206" t="s">
        <v>228</v>
      </c>
      <c r="C313" s="206" t="s">
        <v>323</v>
      </c>
      <c r="D313" s="207">
        <v>2007</v>
      </c>
      <c r="E313" s="206" t="s">
        <v>21</v>
      </c>
      <c r="F313" s="55">
        <v>15.41</v>
      </c>
      <c r="G313" s="204">
        <v>0</v>
      </c>
      <c r="H313" s="56"/>
      <c r="I313" s="55">
        <v>0.95</v>
      </c>
      <c r="J313" s="204">
        <v>0</v>
      </c>
      <c r="K313" s="56"/>
      <c r="L313" s="55">
        <v>3.5</v>
      </c>
      <c r="M313" s="204">
        <v>0</v>
      </c>
      <c r="N313" s="58"/>
      <c r="O313" s="55"/>
      <c r="P313" s="53"/>
      <c r="Q313" s="56"/>
      <c r="R313" s="55"/>
      <c r="S313" s="53"/>
      <c r="T313" s="56"/>
      <c r="U313" s="59">
        <f>SUM(G313,J313,M313)</f>
        <v>0</v>
      </c>
      <c r="V313" s="159">
        <v>3</v>
      </c>
    </row>
    <row r="314" spans="1:22" ht="15.75" customHeight="1">
      <c r="A314" s="205"/>
      <c r="B314" s="206"/>
      <c r="C314" s="206"/>
      <c r="D314" s="207"/>
      <c r="E314" s="206"/>
      <c r="F314" s="55"/>
      <c r="G314" s="204" t="str">
        <f aca="true" t="shared" si="57" ref="G314:G320">IF(F314&gt;0,ROUNDDOWN(((50/F314)-3.648)/0.0066,0)," ")</f>
        <v> </v>
      </c>
      <c r="H314" s="56"/>
      <c r="I314" s="55"/>
      <c r="J314" s="204" t="str">
        <f aca="true" t="shared" si="58" ref="J314:J333">IF(I314&gt;0,ROUNDDOWN((SQRT(I314)-1.0935)/0.00208,0)," ")</f>
        <v> </v>
      </c>
      <c r="K314" s="56"/>
      <c r="L314" s="55"/>
      <c r="M314" s="204" t="str">
        <f aca="true" t="shared" si="59" ref="M314:M333">IF(L314&gt;0,ROUNDDOWN((SQRT(L314)-2.0232)/0.00874,0)," ")</f>
        <v> </v>
      </c>
      <c r="N314" s="58"/>
      <c r="O314" s="55"/>
      <c r="P314" s="53"/>
      <c r="Q314" s="56"/>
      <c r="R314" s="55"/>
      <c r="S314" s="53"/>
      <c r="T314" s="56"/>
      <c r="U314" s="59"/>
      <c r="V314" s="159"/>
    </row>
    <row r="315" spans="1:22" ht="15.75" customHeight="1">
      <c r="A315" s="205">
        <v>377</v>
      </c>
      <c r="B315" s="206" t="s">
        <v>324</v>
      </c>
      <c r="C315" s="206" t="s">
        <v>325</v>
      </c>
      <c r="D315" s="207">
        <v>2006</v>
      </c>
      <c r="E315" s="206" t="s">
        <v>90</v>
      </c>
      <c r="F315" s="55">
        <v>10.13</v>
      </c>
      <c r="G315" s="204">
        <f t="shared" si="57"/>
        <v>195</v>
      </c>
      <c r="H315" s="56"/>
      <c r="I315" s="55">
        <v>2.29</v>
      </c>
      <c r="J315" s="204">
        <f t="shared" si="58"/>
        <v>201</v>
      </c>
      <c r="K315" s="56"/>
      <c r="L315" s="55">
        <v>10.5</v>
      </c>
      <c r="M315" s="204">
        <f t="shared" si="59"/>
        <v>139</v>
      </c>
      <c r="N315" s="58"/>
      <c r="O315" s="55"/>
      <c r="P315" s="53"/>
      <c r="Q315" s="56"/>
      <c r="R315" s="55"/>
      <c r="S315" s="53"/>
      <c r="T315" s="56"/>
      <c r="U315" s="59">
        <f aca="true" t="shared" si="60" ref="U315:U326">SUM(G315,J315,M315)</f>
        <v>535</v>
      </c>
      <c r="V315" s="159">
        <v>1</v>
      </c>
    </row>
    <row r="316" spans="1:22" ht="15.75" customHeight="1">
      <c r="A316" s="205">
        <v>423</v>
      </c>
      <c r="B316" s="206" t="s">
        <v>326</v>
      </c>
      <c r="C316" s="206" t="s">
        <v>327</v>
      </c>
      <c r="D316" s="207">
        <v>2006</v>
      </c>
      <c r="E316" s="206" t="s">
        <v>60</v>
      </c>
      <c r="F316" s="55">
        <v>10.18</v>
      </c>
      <c r="G316" s="204">
        <f t="shared" si="57"/>
        <v>191</v>
      </c>
      <c r="H316" s="56"/>
      <c r="I316" s="55">
        <v>2.12</v>
      </c>
      <c r="J316" s="204">
        <f t="shared" si="58"/>
        <v>174</v>
      </c>
      <c r="K316" s="56"/>
      <c r="L316" s="55">
        <v>6.5</v>
      </c>
      <c r="M316" s="204">
        <f t="shared" si="59"/>
        <v>60</v>
      </c>
      <c r="N316" s="58"/>
      <c r="O316" s="55"/>
      <c r="P316" s="53"/>
      <c r="Q316" s="56"/>
      <c r="R316" s="55"/>
      <c r="S316" s="53"/>
      <c r="T316" s="56"/>
      <c r="U316" s="59">
        <f t="shared" si="60"/>
        <v>425</v>
      </c>
      <c r="V316" s="159">
        <v>2</v>
      </c>
    </row>
    <row r="317" spans="1:22" ht="15.75" customHeight="1">
      <c r="A317" s="205">
        <v>428</v>
      </c>
      <c r="B317" s="206" t="s">
        <v>328</v>
      </c>
      <c r="C317" s="206" t="s">
        <v>268</v>
      </c>
      <c r="D317" s="207">
        <v>2006</v>
      </c>
      <c r="E317" s="206" t="s">
        <v>60</v>
      </c>
      <c r="F317" s="55">
        <v>11.64</v>
      </c>
      <c r="G317" s="204">
        <f t="shared" si="57"/>
        <v>98</v>
      </c>
      <c r="H317" s="56"/>
      <c r="I317" s="55">
        <v>2.15</v>
      </c>
      <c r="J317" s="204">
        <f t="shared" si="58"/>
        <v>179</v>
      </c>
      <c r="K317" s="56"/>
      <c r="L317" s="55">
        <v>6.5</v>
      </c>
      <c r="M317" s="204">
        <f t="shared" si="59"/>
        <v>60</v>
      </c>
      <c r="N317" s="58"/>
      <c r="O317" s="55"/>
      <c r="P317" s="53"/>
      <c r="Q317" s="56"/>
      <c r="R317" s="55"/>
      <c r="S317" s="53"/>
      <c r="T317" s="56"/>
      <c r="U317" s="59">
        <f t="shared" si="60"/>
        <v>337</v>
      </c>
      <c r="V317" s="159">
        <v>3</v>
      </c>
    </row>
    <row r="318" spans="1:22" ht="15.75" customHeight="1">
      <c r="A318" s="205">
        <v>424</v>
      </c>
      <c r="B318" s="206" t="s">
        <v>35</v>
      </c>
      <c r="C318" s="206" t="s">
        <v>329</v>
      </c>
      <c r="D318" s="207">
        <v>2006</v>
      </c>
      <c r="E318" s="206" t="s">
        <v>60</v>
      </c>
      <c r="F318" s="55">
        <v>11.59</v>
      </c>
      <c r="G318" s="204">
        <f t="shared" si="57"/>
        <v>100</v>
      </c>
      <c r="H318" s="56"/>
      <c r="I318" s="55">
        <v>2.01</v>
      </c>
      <c r="J318" s="204">
        <f t="shared" si="58"/>
        <v>155</v>
      </c>
      <c r="K318" s="56"/>
      <c r="L318" s="55">
        <v>7.5</v>
      </c>
      <c r="M318" s="204">
        <f t="shared" si="59"/>
        <v>81</v>
      </c>
      <c r="N318" s="58"/>
      <c r="O318" s="55"/>
      <c r="P318" s="53"/>
      <c r="Q318" s="56"/>
      <c r="R318" s="55"/>
      <c r="S318" s="53"/>
      <c r="T318" s="56"/>
      <c r="U318" s="59">
        <f t="shared" si="60"/>
        <v>336</v>
      </c>
      <c r="V318" s="159">
        <v>4</v>
      </c>
    </row>
    <row r="319" spans="1:22" ht="15.75" customHeight="1">
      <c r="A319" s="205">
        <v>427</v>
      </c>
      <c r="B319" s="206" t="s">
        <v>330</v>
      </c>
      <c r="C319" s="206" t="s">
        <v>331</v>
      </c>
      <c r="D319" s="207">
        <v>2006</v>
      </c>
      <c r="E319" s="206" t="s">
        <v>60</v>
      </c>
      <c r="F319" s="55">
        <v>11.51</v>
      </c>
      <c r="G319" s="204">
        <f t="shared" si="57"/>
        <v>105</v>
      </c>
      <c r="H319" s="56"/>
      <c r="I319" s="55">
        <v>1.71</v>
      </c>
      <c r="J319" s="204">
        <f t="shared" si="58"/>
        <v>102</v>
      </c>
      <c r="K319" s="56"/>
      <c r="L319" s="55">
        <v>7.5</v>
      </c>
      <c r="M319" s="204">
        <f t="shared" si="59"/>
        <v>81</v>
      </c>
      <c r="N319" s="58"/>
      <c r="O319" s="55"/>
      <c r="P319" s="53"/>
      <c r="Q319" s="56"/>
      <c r="R319" s="55"/>
      <c r="S319" s="53"/>
      <c r="T319" s="56"/>
      <c r="U319" s="59">
        <f t="shared" si="60"/>
        <v>288</v>
      </c>
      <c r="V319" s="159">
        <v>5</v>
      </c>
    </row>
    <row r="320" spans="1:22" ht="15.75" customHeight="1">
      <c r="A320" s="205">
        <v>420</v>
      </c>
      <c r="B320" s="206" t="s">
        <v>332</v>
      </c>
      <c r="C320" s="206" t="s">
        <v>333</v>
      </c>
      <c r="D320" s="207">
        <v>2006</v>
      </c>
      <c r="E320" s="206" t="s">
        <v>60</v>
      </c>
      <c r="F320" s="55">
        <v>12.2</v>
      </c>
      <c r="G320" s="204">
        <f t="shared" si="57"/>
        <v>68</v>
      </c>
      <c r="H320" s="56"/>
      <c r="I320" s="55">
        <v>1.81</v>
      </c>
      <c r="J320" s="204">
        <f t="shared" si="58"/>
        <v>121</v>
      </c>
      <c r="K320" s="56"/>
      <c r="L320" s="55">
        <v>7</v>
      </c>
      <c r="M320" s="204">
        <f t="shared" si="59"/>
        <v>71</v>
      </c>
      <c r="N320" s="58"/>
      <c r="O320" s="55"/>
      <c r="P320" s="53"/>
      <c r="Q320" s="56"/>
      <c r="R320" s="55"/>
      <c r="S320" s="53"/>
      <c r="T320" s="56"/>
      <c r="U320" s="59">
        <f t="shared" si="60"/>
        <v>260</v>
      </c>
      <c r="V320" s="159">
        <v>6</v>
      </c>
    </row>
    <row r="321" spans="1:22" ht="15.75" customHeight="1">
      <c r="A321" s="205">
        <v>382</v>
      </c>
      <c r="B321" s="206" t="s">
        <v>334</v>
      </c>
      <c r="C321" s="206" t="s">
        <v>274</v>
      </c>
      <c r="D321" s="207">
        <v>2006</v>
      </c>
      <c r="E321" s="206" t="s">
        <v>90</v>
      </c>
      <c r="F321" s="55">
        <v>16.47</v>
      </c>
      <c r="G321" s="204">
        <v>0</v>
      </c>
      <c r="H321" s="56"/>
      <c r="I321" s="55">
        <v>1.99</v>
      </c>
      <c r="J321" s="204">
        <f t="shared" si="58"/>
        <v>152</v>
      </c>
      <c r="K321" s="56"/>
      <c r="L321" s="55">
        <v>8.5</v>
      </c>
      <c r="M321" s="204">
        <f t="shared" si="59"/>
        <v>102</v>
      </c>
      <c r="N321" s="58"/>
      <c r="O321" s="55"/>
      <c r="P321" s="53"/>
      <c r="Q321" s="56"/>
      <c r="R321" s="55"/>
      <c r="S321" s="53"/>
      <c r="T321" s="56"/>
      <c r="U321" s="59">
        <f t="shared" si="60"/>
        <v>254</v>
      </c>
      <c r="V321" s="159">
        <v>7</v>
      </c>
    </row>
    <row r="322" spans="1:22" ht="15.75" customHeight="1">
      <c r="A322" s="205">
        <v>421</v>
      </c>
      <c r="B322" s="206" t="s">
        <v>310</v>
      </c>
      <c r="C322" s="206" t="s">
        <v>335</v>
      </c>
      <c r="D322" s="207">
        <v>2006</v>
      </c>
      <c r="E322" s="206" t="s">
        <v>60</v>
      </c>
      <c r="F322" s="55">
        <v>11.15</v>
      </c>
      <c r="G322" s="204">
        <f>IF(F322&gt;0,ROUNDDOWN(((50/F322)-3.648)/0.0066,0)," ")</f>
        <v>126</v>
      </c>
      <c r="H322" s="56"/>
      <c r="I322" s="55">
        <v>1.78</v>
      </c>
      <c r="J322" s="204">
        <f t="shared" si="58"/>
        <v>115</v>
      </c>
      <c r="K322" s="56"/>
      <c r="L322" s="55">
        <v>4.5</v>
      </c>
      <c r="M322" s="204">
        <f t="shared" si="59"/>
        <v>11</v>
      </c>
      <c r="N322" s="58"/>
      <c r="O322" s="55"/>
      <c r="P322" s="53"/>
      <c r="Q322" s="56"/>
      <c r="R322" s="55"/>
      <c r="S322" s="53"/>
      <c r="T322" s="56"/>
      <c r="U322" s="59">
        <f t="shared" si="60"/>
        <v>252</v>
      </c>
      <c r="V322" s="159">
        <v>8</v>
      </c>
    </row>
    <row r="323" spans="1:22" ht="15.75" customHeight="1">
      <c r="A323" s="205">
        <v>429</v>
      </c>
      <c r="B323" s="206" t="s">
        <v>226</v>
      </c>
      <c r="C323" s="206" t="s">
        <v>207</v>
      </c>
      <c r="D323" s="207">
        <v>2006</v>
      </c>
      <c r="E323" s="206" t="s">
        <v>101</v>
      </c>
      <c r="F323" s="55">
        <v>12.32</v>
      </c>
      <c r="G323" s="204">
        <f>IF(F323&gt;0,ROUNDDOWN(((50/F323)-3.648)/0.0066,0)," ")</f>
        <v>62</v>
      </c>
      <c r="H323" s="56"/>
      <c r="I323" s="55">
        <v>1.6800000000000002</v>
      </c>
      <c r="J323" s="204">
        <f t="shared" si="58"/>
        <v>97</v>
      </c>
      <c r="K323" s="56"/>
      <c r="L323" s="55">
        <v>6</v>
      </c>
      <c r="M323" s="204">
        <f t="shared" si="59"/>
        <v>48</v>
      </c>
      <c r="N323" s="58"/>
      <c r="O323" s="55"/>
      <c r="P323" s="53"/>
      <c r="Q323" s="56"/>
      <c r="R323" s="55"/>
      <c r="S323" s="53"/>
      <c r="T323" s="56"/>
      <c r="U323" s="59">
        <f t="shared" si="60"/>
        <v>207</v>
      </c>
      <c r="V323" s="159">
        <v>9</v>
      </c>
    </row>
    <row r="324" spans="1:22" ht="15.75" customHeight="1">
      <c r="A324" s="205">
        <v>425</v>
      </c>
      <c r="B324" s="206" t="s">
        <v>204</v>
      </c>
      <c r="C324" s="206" t="s">
        <v>336</v>
      </c>
      <c r="D324" s="207">
        <v>2006</v>
      </c>
      <c r="E324" s="206" t="s">
        <v>60</v>
      </c>
      <c r="F324" s="55">
        <v>11.89</v>
      </c>
      <c r="G324" s="204">
        <f>IF(F324&gt;0,ROUNDDOWN(((50/F324)-3.648)/0.0066,0)," ")</f>
        <v>84</v>
      </c>
      <c r="H324" s="56"/>
      <c r="I324" s="55">
        <v>1.66</v>
      </c>
      <c r="J324" s="204">
        <f t="shared" si="58"/>
        <v>93</v>
      </c>
      <c r="K324" s="56"/>
      <c r="L324" s="55">
        <v>5</v>
      </c>
      <c r="M324" s="204">
        <f t="shared" si="59"/>
        <v>24</v>
      </c>
      <c r="N324" s="58"/>
      <c r="O324" s="55"/>
      <c r="P324" s="53"/>
      <c r="Q324" s="56"/>
      <c r="R324" s="55"/>
      <c r="S324" s="53"/>
      <c r="T324" s="56"/>
      <c r="U324" s="59">
        <f t="shared" si="60"/>
        <v>201</v>
      </c>
      <c r="V324" s="159">
        <v>10</v>
      </c>
    </row>
    <row r="325" spans="1:22" ht="15.75" customHeight="1">
      <c r="A325" s="205">
        <v>426</v>
      </c>
      <c r="B325" s="206" t="s">
        <v>337</v>
      </c>
      <c r="C325" s="206" t="s">
        <v>338</v>
      </c>
      <c r="D325" s="207">
        <v>2006</v>
      </c>
      <c r="E325" s="206" t="s">
        <v>60</v>
      </c>
      <c r="F325" s="55">
        <v>14.27</v>
      </c>
      <c r="G325" s="204">
        <v>0</v>
      </c>
      <c r="H325" s="56"/>
      <c r="I325" s="55">
        <v>1.48</v>
      </c>
      <c r="J325" s="204">
        <f t="shared" si="58"/>
        <v>59</v>
      </c>
      <c r="K325" s="56"/>
      <c r="L325" s="55">
        <v>5</v>
      </c>
      <c r="M325" s="204">
        <f t="shared" si="59"/>
        <v>24</v>
      </c>
      <c r="N325" s="58"/>
      <c r="O325" s="55"/>
      <c r="P325" s="53"/>
      <c r="Q325" s="56"/>
      <c r="R325" s="55"/>
      <c r="S325" s="53"/>
      <c r="T325" s="56"/>
      <c r="U325" s="59">
        <f t="shared" si="60"/>
        <v>83</v>
      </c>
      <c r="V325" s="159">
        <v>11</v>
      </c>
    </row>
    <row r="326" spans="1:22" ht="15.75" customHeight="1">
      <c r="A326" s="205">
        <v>422</v>
      </c>
      <c r="B326" s="206" t="s">
        <v>214</v>
      </c>
      <c r="C326" s="206" t="s">
        <v>207</v>
      </c>
      <c r="D326" s="207">
        <v>2006</v>
      </c>
      <c r="E326" s="206" t="s">
        <v>60</v>
      </c>
      <c r="F326" s="55">
        <v>14.69</v>
      </c>
      <c r="G326" s="204">
        <v>0</v>
      </c>
      <c r="H326" s="56"/>
      <c r="I326" s="55">
        <v>1.24</v>
      </c>
      <c r="J326" s="204">
        <f t="shared" si="58"/>
        <v>9</v>
      </c>
      <c r="K326" s="56"/>
      <c r="L326" s="55">
        <v>5.5</v>
      </c>
      <c r="M326" s="204">
        <f t="shared" si="59"/>
        <v>36</v>
      </c>
      <c r="N326" s="58"/>
      <c r="O326" s="55"/>
      <c r="P326" s="53"/>
      <c r="Q326" s="56"/>
      <c r="R326" s="55"/>
      <c r="S326" s="53"/>
      <c r="T326" s="56"/>
      <c r="U326" s="59">
        <f t="shared" si="60"/>
        <v>45</v>
      </c>
      <c r="V326" s="159">
        <v>12</v>
      </c>
    </row>
    <row r="327" spans="1:22" ht="15.75" customHeight="1">
      <c r="A327" s="205"/>
      <c r="B327" s="206"/>
      <c r="C327" s="206"/>
      <c r="D327" s="207"/>
      <c r="E327" s="206"/>
      <c r="F327" s="55"/>
      <c r="G327" s="204" t="str">
        <f aca="true" t="shared" si="61" ref="G327:G333">IF(F327&gt;0,ROUNDDOWN(((50/F327)-3.648)/0.0066,0)," ")</f>
        <v> </v>
      </c>
      <c r="H327" s="56"/>
      <c r="I327" s="55"/>
      <c r="J327" s="204" t="str">
        <f t="shared" si="58"/>
        <v> </v>
      </c>
      <c r="K327" s="56"/>
      <c r="L327" s="55"/>
      <c r="M327" s="204" t="str">
        <f t="shared" si="59"/>
        <v> </v>
      </c>
      <c r="N327" s="58"/>
      <c r="O327" s="55"/>
      <c r="P327" s="53"/>
      <c r="Q327" s="56"/>
      <c r="R327" s="55"/>
      <c r="S327" s="53"/>
      <c r="T327" s="56"/>
      <c r="U327" s="59"/>
      <c r="V327" s="159"/>
    </row>
    <row r="328" spans="1:22" ht="15.75" customHeight="1">
      <c r="A328" s="205">
        <v>330</v>
      </c>
      <c r="B328" s="208" t="s">
        <v>145</v>
      </c>
      <c r="C328" s="208" t="s">
        <v>339</v>
      </c>
      <c r="D328" s="209">
        <v>2005</v>
      </c>
      <c r="E328" s="210" t="s">
        <v>21</v>
      </c>
      <c r="F328" s="55">
        <v>9.77</v>
      </c>
      <c r="G328" s="204">
        <f t="shared" si="61"/>
        <v>222</v>
      </c>
      <c r="H328" s="56"/>
      <c r="I328" s="55">
        <v>2.38</v>
      </c>
      <c r="J328" s="204">
        <f t="shared" si="58"/>
        <v>215</v>
      </c>
      <c r="K328" s="56"/>
      <c r="L328" s="55">
        <v>10</v>
      </c>
      <c r="M328" s="204">
        <f t="shared" si="59"/>
        <v>130</v>
      </c>
      <c r="N328" s="58"/>
      <c r="O328" s="55"/>
      <c r="P328" s="53"/>
      <c r="Q328" s="56"/>
      <c r="R328" s="55"/>
      <c r="S328" s="53"/>
      <c r="T328" s="56"/>
      <c r="U328" s="59">
        <f>SUM(G328,J328,M328)</f>
        <v>567</v>
      </c>
      <c r="V328" s="159">
        <v>1</v>
      </c>
    </row>
    <row r="329" spans="1:22" ht="15.75" customHeight="1">
      <c r="A329" s="205">
        <v>434</v>
      </c>
      <c r="B329" s="206" t="s">
        <v>340</v>
      </c>
      <c r="C329" s="206" t="s">
        <v>98</v>
      </c>
      <c r="D329" s="207">
        <v>2005</v>
      </c>
      <c r="E329" s="206" t="s">
        <v>60</v>
      </c>
      <c r="F329" s="55">
        <v>9.84</v>
      </c>
      <c r="G329" s="204">
        <f t="shared" si="61"/>
        <v>217</v>
      </c>
      <c r="H329" s="56"/>
      <c r="I329" s="55">
        <v>2.4</v>
      </c>
      <c r="J329" s="204">
        <f t="shared" si="58"/>
        <v>219</v>
      </c>
      <c r="K329" s="56"/>
      <c r="L329" s="55">
        <v>10</v>
      </c>
      <c r="M329" s="204">
        <f t="shared" si="59"/>
        <v>130</v>
      </c>
      <c r="N329" s="58"/>
      <c r="O329" s="55"/>
      <c r="P329" s="53"/>
      <c r="Q329" s="56"/>
      <c r="R329" s="55"/>
      <c r="S329" s="53"/>
      <c r="T329" s="56"/>
      <c r="U329" s="59">
        <f>SUM(G329,J329,M329)</f>
        <v>566</v>
      </c>
      <c r="V329" s="159">
        <v>2</v>
      </c>
    </row>
    <row r="330" spans="1:22" ht="15.75" customHeight="1">
      <c r="A330" s="205">
        <v>326</v>
      </c>
      <c r="B330" s="206" t="s">
        <v>341</v>
      </c>
      <c r="C330" s="206" t="s">
        <v>103</v>
      </c>
      <c r="D330" s="207">
        <v>2005</v>
      </c>
      <c r="E330" s="206" t="s">
        <v>21</v>
      </c>
      <c r="F330" s="55">
        <v>9.79</v>
      </c>
      <c r="G330" s="204">
        <f t="shared" si="61"/>
        <v>221</v>
      </c>
      <c r="H330" s="56"/>
      <c r="I330" s="55">
        <v>2.27</v>
      </c>
      <c r="J330" s="204">
        <f t="shared" si="58"/>
        <v>198</v>
      </c>
      <c r="K330" s="56"/>
      <c r="L330" s="55">
        <v>9</v>
      </c>
      <c r="M330" s="204">
        <f t="shared" si="59"/>
        <v>111</v>
      </c>
      <c r="N330" s="58"/>
      <c r="O330" s="55"/>
      <c r="P330" s="53"/>
      <c r="Q330" s="56"/>
      <c r="R330" s="55"/>
      <c r="S330" s="53"/>
      <c r="T330" s="56"/>
      <c r="U330" s="59">
        <f>SUM(G330,J330,M330)</f>
        <v>530</v>
      </c>
      <c r="V330" s="159">
        <v>3</v>
      </c>
    </row>
    <row r="331" spans="1:22" ht="15.75" customHeight="1">
      <c r="A331" s="205">
        <v>433</v>
      </c>
      <c r="B331" s="206" t="s">
        <v>112</v>
      </c>
      <c r="C331" s="206" t="s">
        <v>342</v>
      </c>
      <c r="D331" s="207">
        <v>2005</v>
      </c>
      <c r="E331" s="206" t="s">
        <v>60</v>
      </c>
      <c r="F331" s="55">
        <v>10.7</v>
      </c>
      <c r="G331" s="204">
        <f t="shared" si="61"/>
        <v>155</v>
      </c>
      <c r="H331" s="56"/>
      <c r="I331" s="55">
        <v>1.97</v>
      </c>
      <c r="J331" s="204">
        <f t="shared" si="58"/>
        <v>149</v>
      </c>
      <c r="K331" s="56"/>
      <c r="L331" s="55">
        <v>8.5</v>
      </c>
      <c r="M331" s="204">
        <f t="shared" si="59"/>
        <v>102</v>
      </c>
      <c r="N331" s="58"/>
      <c r="O331" s="55"/>
      <c r="P331" s="53"/>
      <c r="Q331" s="56"/>
      <c r="R331" s="55"/>
      <c r="S331" s="53"/>
      <c r="T331" s="56"/>
      <c r="U331" s="59">
        <f>SUM(G331,J331,M331)</f>
        <v>406</v>
      </c>
      <c r="V331" s="159">
        <v>4</v>
      </c>
    </row>
    <row r="332" spans="1:22" ht="15.75" customHeight="1">
      <c r="A332" s="205"/>
      <c r="B332" s="208"/>
      <c r="C332" s="208"/>
      <c r="D332" s="209"/>
      <c r="E332" s="210"/>
      <c r="F332" s="55"/>
      <c r="G332" s="204" t="str">
        <f t="shared" si="61"/>
        <v> </v>
      </c>
      <c r="H332" s="56"/>
      <c r="I332" s="55"/>
      <c r="J332" s="204" t="str">
        <f t="shared" si="58"/>
        <v> </v>
      </c>
      <c r="K332" s="56"/>
      <c r="L332" s="55"/>
      <c r="M332" s="204" t="str">
        <f t="shared" si="59"/>
        <v> </v>
      </c>
      <c r="N332" s="58"/>
      <c r="O332" s="55"/>
      <c r="P332" s="53"/>
      <c r="Q332" s="56"/>
      <c r="R332" s="55"/>
      <c r="S332" s="53"/>
      <c r="T332" s="56"/>
      <c r="U332" s="59"/>
      <c r="V332" s="159"/>
    </row>
    <row r="333" spans="1:22" ht="15.75" customHeight="1">
      <c r="A333" s="205"/>
      <c r="B333" s="270"/>
      <c r="C333" s="270"/>
      <c r="D333" s="209"/>
      <c r="E333" s="210"/>
      <c r="F333" s="55"/>
      <c r="G333" s="204" t="str">
        <f t="shared" si="61"/>
        <v> </v>
      </c>
      <c r="H333" s="56"/>
      <c r="I333" s="55"/>
      <c r="J333" s="204" t="str">
        <f t="shared" si="58"/>
        <v> </v>
      </c>
      <c r="K333" s="56"/>
      <c r="L333" s="55"/>
      <c r="M333" s="204" t="str">
        <f t="shared" si="59"/>
        <v> </v>
      </c>
      <c r="N333" s="58"/>
      <c r="O333" s="55"/>
      <c r="P333" s="53"/>
      <c r="Q333" s="56"/>
      <c r="R333" s="55"/>
      <c r="S333" s="53"/>
      <c r="T333" s="56"/>
      <c r="U333" s="59"/>
      <c r="V333" s="159"/>
    </row>
    <row r="334" ht="15.75" customHeight="1"/>
    <row r="335" ht="15.75" customHeight="1"/>
    <row r="336" spans="1:22" ht="15.75" customHeight="1">
      <c r="A336" s="272"/>
      <c r="B336" s="272"/>
      <c r="C336" s="272"/>
      <c r="D336" s="6" t="s">
        <v>209</v>
      </c>
      <c r="E336" s="272"/>
      <c r="F336" s="272"/>
      <c r="G336" s="272"/>
      <c r="H336" s="272"/>
      <c r="I336" s="272"/>
      <c r="J336" s="85"/>
      <c r="K336" s="83"/>
      <c r="L336" s="267"/>
      <c r="N336" s="83"/>
      <c r="O336" s="83"/>
      <c r="R336" s="87" t="s">
        <v>343</v>
      </c>
      <c r="V336" s="87" t="s">
        <v>317</v>
      </c>
    </row>
    <row r="337" spans="1:16" ht="15.75" customHeight="1">
      <c r="A337" s="89"/>
      <c r="B337" s="90"/>
      <c r="C337" s="90"/>
      <c r="D337" s="268"/>
      <c r="E337" s="90"/>
      <c r="F337" s="91"/>
      <c r="G337" s="90"/>
      <c r="H337" s="90"/>
      <c r="I337" s="91"/>
      <c r="J337" s="90"/>
      <c r="K337" s="90"/>
      <c r="L337" s="269"/>
      <c r="M337" s="90"/>
      <c r="N337" s="90"/>
      <c r="O337" s="90"/>
      <c r="P337" s="90"/>
    </row>
    <row r="338" spans="1:22" ht="15.75" customHeight="1">
      <c r="A338" s="281" t="s">
        <v>4</v>
      </c>
      <c r="B338" s="282" t="s">
        <v>5</v>
      </c>
      <c r="C338" s="282" t="s">
        <v>6</v>
      </c>
      <c r="D338" s="283" t="s">
        <v>7</v>
      </c>
      <c r="E338" s="282" t="s">
        <v>8</v>
      </c>
      <c r="F338" s="284" t="s">
        <v>172</v>
      </c>
      <c r="G338" s="284"/>
      <c r="H338" s="284"/>
      <c r="I338" s="273" t="s">
        <v>173</v>
      </c>
      <c r="J338" s="273"/>
      <c r="K338" s="273"/>
      <c r="L338" s="274" t="s">
        <v>174</v>
      </c>
      <c r="M338" s="274"/>
      <c r="N338" s="274"/>
      <c r="O338" s="276"/>
      <c r="P338" s="277"/>
      <c r="Q338" s="278"/>
      <c r="R338" s="276"/>
      <c r="S338" s="277"/>
      <c r="T338" s="278"/>
      <c r="U338" s="275" t="s">
        <v>14</v>
      </c>
      <c r="V338" s="275"/>
    </row>
    <row r="339" spans="1:22" ht="15.75" customHeight="1">
      <c r="A339" s="281"/>
      <c r="B339" s="282"/>
      <c r="C339" s="282"/>
      <c r="D339" s="283"/>
      <c r="E339" s="282"/>
      <c r="F339" s="254" t="s">
        <v>15</v>
      </c>
      <c r="G339" s="215" t="s">
        <v>16</v>
      </c>
      <c r="H339" s="216"/>
      <c r="I339" s="214" t="s">
        <v>17</v>
      </c>
      <c r="J339" s="215" t="s">
        <v>16</v>
      </c>
      <c r="K339" s="216"/>
      <c r="L339" s="214" t="s">
        <v>17</v>
      </c>
      <c r="M339" s="215" t="s">
        <v>16</v>
      </c>
      <c r="N339" s="216"/>
      <c r="O339" s="13"/>
      <c r="P339" s="11"/>
      <c r="Q339" s="12"/>
      <c r="R339" s="13"/>
      <c r="S339" s="11"/>
      <c r="T339" s="12"/>
      <c r="U339" s="217" t="s">
        <v>16</v>
      </c>
      <c r="V339" s="218" t="s">
        <v>18</v>
      </c>
    </row>
    <row r="340" spans="1:22" ht="15.75" customHeight="1">
      <c r="A340" s="219"/>
      <c r="B340" s="220"/>
      <c r="C340" s="220"/>
      <c r="D340" s="221"/>
      <c r="E340" s="222"/>
      <c r="F340" s="223"/>
      <c r="G340" s="224" t="str">
        <f>IF(F340&gt;0,ROUNDDOWN(((50/F340)-3.79)/0.0069,0)," ")</f>
        <v> </v>
      </c>
      <c r="H340" s="225"/>
      <c r="I340" s="223"/>
      <c r="J340" s="224" t="str">
        <f>IF(I340&gt;0,ROUNDDOWN((SQRT(I340)-1.15028)/0.00219,0)," ")</f>
        <v> </v>
      </c>
      <c r="K340" s="225"/>
      <c r="L340" s="223"/>
      <c r="M340" s="224" t="str">
        <f>IF(L340&gt;0,ROUNDDOWN((SQRT(L340)-2.8)/0.011,0)," ")</f>
        <v> </v>
      </c>
      <c r="N340" s="226"/>
      <c r="O340" s="24"/>
      <c r="P340" s="22"/>
      <c r="Q340" s="25"/>
      <c r="R340" s="24"/>
      <c r="S340" s="22"/>
      <c r="T340" s="25"/>
      <c r="U340" s="227"/>
      <c r="V340" s="228"/>
    </row>
    <row r="341" spans="1:22" ht="15.75" customHeight="1">
      <c r="A341" s="229">
        <v>415</v>
      </c>
      <c r="B341" s="233" t="s">
        <v>344</v>
      </c>
      <c r="C341" s="233" t="s">
        <v>345</v>
      </c>
      <c r="D341" s="231">
        <v>2008</v>
      </c>
      <c r="E341" s="233" t="s">
        <v>60</v>
      </c>
      <c r="F341" s="223">
        <v>13.09</v>
      </c>
      <c r="G341" s="224">
        <f>IF(F341&gt;0,ROUNDDOWN(((50/F341)-3.79)/0.0069,0)," ")</f>
        <v>4</v>
      </c>
      <c r="H341" s="225"/>
      <c r="I341" s="223">
        <v>1.6</v>
      </c>
      <c r="J341" s="224">
        <f>IF(I341&gt;0,ROUNDDOWN((SQRT(I341)-1.15028)/0.00219,0)," ")</f>
        <v>52</v>
      </c>
      <c r="K341" s="225"/>
      <c r="L341" s="223">
        <v>7.5</v>
      </c>
      <c r="M341" s="224">
        <v>0</v>
      </c>
      <c r="N341" s="226"/>
      <c r="O341" s="55"/>
      <c r="P341" s="53"/>
      <c r="Q341" s="56"/>
      <c r="R341" s="55"/>
      <c r="S341" s="53"/>
      <c r="T341" s="56"/>
      <c r="U341" s="227">
        <f>SUM(G341,J341,M341)</f>
        <v>56</v>
      </c>
      <c r="V341" s="228">
        <v>1</v>
      </c>
    </row>
    <row r="342" spans="1:22" ht="15.75" customHeight="1">
      <c r="A342" s="229">
        <v>416</v>
      </c>
      <c r="B342" s="233" t="s">
        <v>346</v>
      </c>
      <c r="C342" s="233" t="s">
        <v>347</v>
      </c>
      <c r="D342" s="231">
        <v>2008</v>
      </c>
      <c r="E342" s="233" t="s">
        <v>60</v>
      </c>
      <c r="F342" s="223">
        <v>14.32</v>
      </c>
      <c r="G342" s="224">
        <v>0</v>
      </c>
      <c r="H342" s="225"/>
      <c r="I342" s="223">
        <v>1</v>
      </c>
      <c r="J342" s="224">
        <v>0</v>
      </c>
      <c r="K342" s="225"/>
      <c r="L342" s="223">
        <v>6</v>
      </c>
      <c r="M342" s="224">
        <v>0</v>
      </c>
      <c r="N342" s="226"/>
      <c r="O342" s="55"/>
      <c r="P342" s="53"/>
      <c r="Q342" s="56"/>
      <c r="R342" s="55"/>
      <c r="S342" s="53"/>
      <c r="T342" s="56"/>
      <c r="U342" s="227">
        <f>SUM(G342,J342,M342)</f>
        <v>0</v>
      </c>
      <c r="V342" s="228">
        <v>2</v>
      </c>
    </row>
    <row r="343" spans="1:22" ht="15.75" customHeight="1">
      <c r="A343" s="229"/>
      <c r="B343" s="233"/>
      <c r="C343" s="233"/>
      <c r="D343" s="231"/>
      <c r="E343" s="233"/>
      <c r="F343" s="223"/>
      <c r="G343" s="224" t="str">
        <f>IF(F343&gt;0,ROUNDDOWN(((50/F343)-3.79)/0.0069,0)," ")</f>
        <v> </v>
      </c>
      <c r="H343" s="225"/>
      <c r="I343" s="223"/>
      <c r="J343" s="224" t="str">
        <f>IF(I343&gt;0,ROUNDDOWN((SQRT(I343)-1.15028)/0.00219,0)," ")</f>
        <v> </v>
      </c>
      <c r="K343" s="225"/>
      <c r="L343" s="223"/>
      <c r="M343" s="224" t="str">
        <f>IF(L343&gt;0,ROUNDDOWN((SQRT(L343)-2.8)/0.011,0)," ")</f>
        <v> </v>
      </c>
      <c r="N343" s="226"/>
      <c r="O343" s="55"/>
      <c r="P343" s="53"/>
      <c r="Q343" s="56"/>
      <c r="R343" s="55"/>
      <c r="S343" s="53"/>
      <c r="T343" s="56"/>
      <c r="U343" s="227"/>
      <c r="V343" s="228"/>
    </row>
    <row r="344" spans="1:22" ht="15.75" customHeight="1">
      <c r="A344" s="229">
        <v>419</v>
      </c>
      <c r="B344" s="233" t="s">
        <v>253</v>
      </c>
      <c r="C344" s="233" t="s">
        <v>348</v>
      </c>
      <c r="D344" s="231">
        <v>2007</v>
      </c>
      <c r="E344" s="233" t="s">
        <v>60</v>
      </c>
      <c r="F344" s="223">
        <v>13.63</v>
      </c>
      <c r="G344" s="224">
        <v>0</v>
      </c>
      <c r="H344" s="225"/>
      <c r="I344" s="223">
        <v>1.14</v>
      </c>
      <c r="J344" s="224">
        <v>0</v>
      </c>
      <c r="K344" s="225"/>
      <c r="L344" s="223">
        <v>5.5</v>
      </c>
      <c r="M344" s="224">
        <v>0</v>
      </c>
      <c r="N344" s="226"/>
      <c r="O344" s="55"/>
      <c r="P344" s="53"/>
      <c r="Q344" s="56"/>
      <c r="R344" s="55"/>
      <c r="S344" s="53"/>
      <c r="T344" s="56"/>
      <c r="U344" s="227">
        <f>SUM(G344,J344,M344)</f>
        <v>0</v>
      </c>
      <c r="V344" s="228">
        <v>1</v>
      </c>
    </row>
    <row r="345" spans="1:22" ht="15.75" customHeight="1">
      <c r="A345" s="229">
        <v>418</v>
      </c>
      <c r="B345" s="233" t="s">
        <v>106</v>
      </c>
      <c r="C345" s="233" t="s">
        <v>349</v>
      </c>
      <c r="D345" s="231">
        <v>2007</v>
      </c>
      <c r="E345" s="233" t="s">
        <v>60</v>
      </c>
      <c r="F345" s="223">
        <v>13.65</v>
      </c>
      <c r="G345" s="224">
        <v>0</v>
      </c>
      <c r="H345" s="225"/>
      <c r="I345" s="223">
        <v>0.98</v>
      </c>
      <c r="J345" s="224">
        <v>0</v>
      </c>
      <c r="K345" s="225"/>
      <c r="L345" s="223">
        <v>4.5</v>
      </c>
      <c r="M345" s="224">
        <v>0</v>
      </c>
      <c r="N345" s="226"/>
      <c r="O345" s="55"/>
      <c r="P345" s="53"/>
      <c r="Q345" s="56"/>
      <c r="R345" s="55"/>
      <c r="S345" s="53"/>
      <c r="T345" s="56"/>
      <c r="U345" s="227">
        <f>SUM(G345,J345,M345)</f>
        <v>0</v>
      </c>
      <c r="V345" s="228">
        <v>2</v>
      </c>
    </row>
    <row r="346" spans="1:22" ht="15.75" customHeight="1">
      <c r="A346" s="229"/>
      <c r="B346" s="233"/>
      <c r="C346" s="233"/>
      <c r="D346" s="231"/>
      <c r="E346" s="233"/>
      <c r="F346" s="223"/>
      <c r="G346" s="224" t="str">
        <f aca="true" t="shared" si="62" ref="G346:G364">IF(F346&gt;0,ROUNDDOWN(((50/F346)-3.79)/0.0069,0)," ")</f>
        <v> </v>
      </c>
      <c r="H346" s="225"/>
      <c r="I346" s="223"/>
      <c r="J346" s="224" t="str">
        <f aca="true" t="shared" si="63" ref="J346:J364">IF(I346&gt;0,ROUNDDOWN((SQRT(I346)-1.15028)/0.00219,0)," ")</f>
        <v> </v>
      </c>
      <c r="K346" s="225"/>
      <c r="L346" s="223"/>
      <c r="M346" s="224" t="str">
        <f>IF(L346&gt;0,ROUNDDOWN((SQRT(L346)-2.8)/0.011,0)," ")</f>
        <v> </v>
      </c>
      <c r="N346" s="226"/>
      <c r="O346" s="55"/>
      <c r="P346" s="53"/>
      <c r="Q346" s="56"/>
      <c r="R346" s="55"/>
      <c r="S346" s="53"/>
      <c r="T346" s="56"/>
      <c r="U346" s="227"/>
      <c r="V346" s="228"/>
    </row>
    <row r="347" spans="1:22" ht="15.75" customHeight="1">
      <c r="A347" s="229">
        <v>432</v>
      </c>
      <c r="B347" s="233" t="s">
        <v>330</v>
      </c>
      <c r="C347" s="233" t="s">
        <v>136</v>
      </c>
      <c r="D347" s="231">
        <v>2006</v>
      </c>
      <c r="E347" s="233" t="s">
        <v>60</v>
      </c>
      <c r="F347" s="223">
        <v>11.17</v>
      </c>
      <c r="G347" s="224">
        <f t="shared" si="62"/>
        <v>99</v>
      </c>
      <c r="H347" s="225"/>
      <c r="I347" s="223">
        <v>2.1</v>
      </c>
      <c r="J347" s="224">
        <f t="shared" si="63"/>
        <v>136</v>
      </c>
      <c r="K347" s="225"/>
      <c r="L347" s="223">
        <v>9.5</v>
      </c>
      <c r="M347" s="224">
        <f>IF(L347&gt;0,ROUNDDOWN((SQRT(L347)-2.8)/0.011,0)," ")</f>
        <v>25</v>
      </c>
      <c r="N347" s="226"/>
      <c r="O347" s="55"/>
      <c r="P347" s="53"/>
      <c r="Q347" s="56"/>
      <c r="R347" s="55"/>
      <c r="S347" s="53"/>
      <c r="T347" s="56"/>
      <c r="U347" s="227">
        <f>SUM(G347,J347,M347)</f>
        <v>260</v>
      </c>
      <c r="V347" s="228">
        <v>1</v>
      </c>
    </row>
    <row r="348" spans="1:22" ht="15.75" customHeight="1">
      <c r="A348" s="229">
        <v>495</v>
      </c>
      <c r="B348" s="233" t="s">
        <v>350</v>
      </c>
      <c r="C348" s="233" t="s">
        <v>351</v>
      </c>
      <c r="D348" s="231">
        <v>2006</v>
      </c>
      <c r="E348" s="233" t="s">
        <v>60</v>
      </c>
      <c r="F348" s="223">
        <v>10.64</v>
      </c>
      <c r="G348" s="224">
        <f t="shared" si="62"/>
        <v>131</v>
      </c>
      <c r="H348" s="225"/>
      <c r="I348" s="223">
        <v>2.05</v>
      </c>
      <c r="J348" s="224">
        <f t="shared" si="63"/>
        <v>128</v>
      </c>
      <c r="K348" s="225"/>
      <c r="L348" s="223">
        <v>6.5</v>
      </c>
      <c r="M348" s="224">
        <v>0</v>
      </c>
      <c r="N348" s="226"/>
      <c r="O348" s="55"/>
      <c r="P348" s="53"/>
      <c r="Q348" s="56"/>
      <c r="R348" s="55"/>
      <c r="S348" s="53"/>
      <c r="T348" s="56"/>
      <c r="U348" s="227">
        <f>SUM(G348,J348,M348)</f>
        <v>259</v>
      </c>
      <c r="V348" s="228">
        <v>2</v>
      </c>
    </row>
    <row r="349" spans="1:22" ht="15.75" customHeight="1">
      <c r="A349" s="229">
        <v>383</v>
      </c>
      <c r="B349" s="233" t="s">
        <v>30</v>
      </c>
      <c r="C349" s="233" t="s">
        <v>352</v>
      </c>
      <c r="D349" s="231">
        <v>2006</v>
      </c>
      <c r="E349" s="233" t="s">
        <v>90</v>
      </c>
      <c r="F349" s="223">
        <v>11</v>
      </c>
      <c r="G349" s="224">
        <f t="shared" si="62"/>
        <v>109</v>
      </c>
      <c r="H349" s="225"/>
      <c r="I349" s="223">
        <v>1.91</v>
      </c>
      <c r="J349" s="224">
        <f t="shared" si="63"/>
        <v>105</v>
      </c>
      <c r="K349" s="225"/>
      <c r="L349" s="223">
        <v>6.5</v>
      </c>
      <c r="M349" s="224">
        <v>0</v>
      </c>
      <c r="N349" s="226"/>
      <c r="O349" s="55"/>
      <c r="P349" s="53"/>
      <c r="Q349" s="56"/>
      <c r="R349" s="55"/>
      <c r="S349" s="53"/>
      <c r="T349" s="56"/>
      <c r="U349" s="227">
        <f>SUM(G349,J349,M349)</f>
        <v>214</v>
      </c>
      <c r="V349" s="228">
        <v>3</v>
      </c>
    </row>
    <row r="350" spans="1:22" ht="15.75" customHeight="1">
      <c r="A350" s="229">
        <v>430</v>
      </c>
      <c r="B350" s="233" t="s">
        <v>353</v>
      </c>
      <c r="C350" s="233" t="s">
        <v>354</v>
      </c>
      <c r="D350" s="231">
        <v>2006</v>
      </c>
      <c r="E350" s="233" t="s">
        <v>60</v>
      </c>
      <c r="F350" s="223">
        <v>11.23</v>
      </c>
      <c r="G350" s="224">
        <f t="shared" si="62"/>
        <v>95</v>
      </c>
      <c r="H350" s="225"/>
      <c r="I350" s="223">
        <v>1.94</v>
      </c>
      <c r="J350" s="224">
        <f t="shared" si="63"/>
        <v>110</v>
      </c>
      <c r="K350" s="225"/>
      <c r="L350" s="223">
        <v>6</v>
      </c>
      <c r="M350" s="224">
        <v>0</v>
      </c>
      <c r="N350" s="226"/>
      <c r="O350" s="55"/>
      <c r="P350" s="53"/>
      <c r="Q350" s="56"/>
      <c r="R350" s="55"/>
      <c r="S350" s="53"/>
      <c r="T350" s="56"/>
      <c r="U350" s="227">
        <f>SUM(G350,J350,M350)</f>
        <v>205</v>
      </c>
      <c r="V350" s="228">
        <v>4</v>
      </c>
    </row>
    <row r="351" spans="1:22" ht="15.75" customHeight="1">
      <c r="A351" s="229">
        <v>431</v>
      </c>
      <c r="B351" s="234" t="s">
        <v>355</v>
      </c>
      <c r="C351" s="234" t="s">
        <v>131</v>
      </c>
      <c r="D351" s="231">
        <v>2006</v>
      </c>
      <c r="E351" s="232" t="s">
        <v>60</v>
      </c>
      <c r="F351" s="223">
        <v>11.19</v>
      </c>
      <c r="G351" s="224">
        <f t="shared" si="62"/>
        <v>98</v>
      </c>
      <c r="H351" s="225"/>
      <c r="I351" s="223">
        <v>1.79</v>
      </c>
      <c r="J351" s="224">
        <f t="shared" si="63"/>
        <v>85</v>
      </c>
      <c r="K351" s="225"/>
      <c r="L351" s="223">
        <v>8</v>
      </c>
      <c r="M351" s="224">
        <f>IF(L351&gt;0,ROUNDDOWN((SQRT(L351)-2.8)/0.011,0)," ")</f>
        <v>2</v>
      </c>
      <c r="N351" s="226"/>
      <c r="O351" s="55"/>
      <c r="P351" s="53"/>
      <c r="Q351" s="56"/>
      <c r="R351" s="55"/>
      <c r="S351" s="53"/>
      <c r="T351" s="56"/>
      <c r="U351" s="227">
        <f>SUM(G351,J351,M351)</f>
        <v>185</v>
      </c>
      <c r="V351" s="228">
        <v>5</v>
      </c>
    </row>
    <row r="352" spans="1:22" ht="15.75" customHeight="1">
      <c r="A352" s="229"/>
      <c r="B352" s="233"/>
      <c r="C352" s="233"/>
      <c r="D352" s="231"/>
      <c r="E352" s="233"/>
      <c r="F352" s="223"/>
      <c r="G352" s="224" t="str">
        <f t="shared" si="62"/>
        <v> </v>
      </c>
      <c r="H352" s="225"/>
      <c r="I352" s="223"/>
      <c r="J352" s="224" t="str">
        <f t="shared" si="63"/>
        <v> </v>
      </c>
      <c r="K352" s="225"/>
      <c r="L352" s="223"/>
      <c r="M352" s="224" t="str">
        <f aca="true" t="shared" si="64" ref="M352:M364">IF(L352&gt;0,ROUNDDOWN((SQRT(L352)-2.8)/0.011,0)," ")</f>
        <v> </v>
      </c>
      <c r="N352" s="226"/>
      <c r="O352" s="55"/>
      <c r="P352" s="53"/>
      <c r="Q352" s="56"/>
      <c r="R352" s="55"/>
      <c r="S352" s="53"/>
      <c r="T352" s="56"/>
      <c r="U352" s="227"/>
      <c r="V352" s="228"/>
    </row>
    <row r="353" spans="1:22" ht="15.75" customHeight="1">
      <c r="A353" s="229">
        <v>396</v>
      </c>
      <c r="B353" s="233" t="s">
        <v>356</v>
      </c>
      <c r="C353" s="233" t="s">
        <v>313</v>
      </c>
      <c r="D353" s="231">
        <v>2005</v>
      </c>
      <c r="E353" s="233" t="s">
        <v>197</v>
      </c>
      <c r="F353" s="223">
        <v>9.34</v>
      </c>
      <c r="G353" s="224">
        <f t="shared" si="62"/>
        <v>226</v>
      </c>
      <c r="H353" s="225"/>
      <c r="I353" s="223">
        <v>2.68</v>
      </c>
      <c r="J353" s="224">
        <f t="shared" si="63"/>
        <v>222</v>
      </c>
      <c r="K353" s="225"/>
      <c r="L353" s="223">
        <v>24.5</v>
      </c>
      <c r="M353" s="224">
        <f t="shared" si="64"/>
        <v>195</v>
      </c>
      <c r="N353" s="226"/>
      <c r="O353" s="55"/>
      <c r="P353" s="53"/>
      <c r="Q353" s="56"/>
      <c r="R353" s="55"/>
      <c r="S353" s="53"/>
      <c r="T353" s="56"/>
      <c r="U353" s="227">
        <f aca="true" t="shared" si="65" ref="U353:U360">SUM(G353,J353,M353)</f>
        <v>643</v>
      </c>
      <c r="V353" s="228">
        <v>1</v>
      </c>
    </row>
    <row r="354" spans="1:22" ht="15.75" customHeight="1">
      <c r="A354" s="229">
        <v>439</v>
      </c>
      <c r="B354" s="233" t="s">
        <v>357</v>
      </c>
      <c r="C354" s="233" t="s">
        <v>358</v>
      </c>
      <c r="D354" s="231">
        <v>2005</v>
      </c>
      <c r="E354" s="233" t="s">
        <v>60</v>
      </c>
      <c r="F354" s="223">
        <v>9.78</v>
      </c>
      <c r="G354" s="224">
        <f t="shared" si="62"/>
        <v>191</v>
      </c>
      <c r="H354" s="225"/>
      <c r="I354" s="223">
        <v>2.68</v>
      </c>
      <c r="J354" s="224">
        <f t="shared" si="63"/>
        <v>222</v>
      </c>
      <c r="K354" s="225"/>
      <c r="L354" s="223">
        <v>15.5</v>
      </c>
      <c r="M354" s="224">
        <f t="shared" si="64"/>
        <v>103</v>
      </c>
      <c r="N354" s="226"/>
      <c r="O354" s="55"/>
      <c r="P354" s="53"/>
      <c r="Q354" s="56"/>
      <c r="R354" s="55"/>
      <c r="S354" s="53"/>
      <c r="T354" s="56"/>
      <c r="U354" s="227">
        <f t="shared" si="65"/>
        <v>516</v>
      </c>
      <c r="V354" s="228">
        <v>2</v>
      </c>
    </row>
    <row r="355" spans="1:22" ht="15.75" customHeight="1">
      <c r="A355" s="229">
        <v>435</v>
      </c>
      <c r="B355" s="233" t="s">
        <v>359</v>
      </c>
      <c r="C355" s="233" t="s">
        <v>360</v>
      </c>
      <c r="D355" s="231">
        <v>2005</v>
      </c>
      <c r="E355" s="233" t="s">
        <v>60</v>
      </c>
      <c r="F355" s="223">
        <v>10.19</v>
      </c>
      <c r="G355" s="224">
        <f t="shared" si="62"/>
        <v>161</v>
      </c>
      <c r="H355" s="225"/>
      <c r="I355" s="223">
        <v>2.31</v>
      </c>
      <c r="J355" s="224">
        <f t="shared" si="63"/>
        <v>168</v>
      </c>
      <c r="K355" s="225"/>
      <c r="L355" s="223">
        <v>21.5</v>
      </c>
      <c r="M355" s="224">
        <f t="shared" si="64"/>
        <v>166</v>
      </c>
      <c r="N355" s="226"/>
      <c r="O355" s="55"/>
      <c r="P355" s="53"/>
      <c r="Q355" s="56"/>
      <c r="R355" s="55"/>
      <c r="S355" s="53"/>
      <c r="T355" s="56"/>
      <c r="U355" s="227">
        <f t="shared" si="65"/>
        <v>495</v>
      </c>
      <c r="V355" s="228">
        <v>3</v>
      </c>
    </row>
    <row r="356" spans="1:22" ht="15.75" customHeight="1">
      <c r="A356" s="229">
        <v>438</v>
      </c>
      <c r="B356" s="233" t="s">
        <v>361</v>
      </c>
      <c r="C356" s="233" t="s">
        <v>362</v>
      </c>
      <c r="D356" s="231">
        <v>2005</v>
      </c>
      <c r="E356" s="233" t="s">
        <v>60</v>
      </c>
      <c r="F356" s="223">
        <v>9.58</v>
      </c>
      <c r="G356" s="224">
        <f t="shared" si="62"/>
        <v>207</v>
      </c>
      <c r="H356" s="225"/>
      <c r="I356" s="223">
        <v>2.56</v>
      </c>
      <c r="J356" s="224">
        <f t="shared" si="63"/>
        <v>205</v>
      </c>
      <c r="K356" s="225"/>
      <c r="L356" s="223">
        <v>8.5</v>
      </c>
      <c r="M356" s="224">
        <f t="shared" si="64"/>
        <v>10</v>
      </c>
      <c r="N356" s="226"/>
      <c r="O356" s="55"/>
      <c r="P356" s="53"/>
      <c r="Q356" s="56"/>
      <c r="R356" s="55"/>
      <c r="S356" s="53"/>
      <c r="T356" s="56"/>
      <c r="U356" s="227">
        <f t="shared" si="65"/>
        <v>422</v>
      </c>
      <c r="V356" s="228">
        <v>4</v>
      </c>
    </row>
    <row r="357" spans="1:22" ht="15.75" customHeight="1">
      <c r="A357" s="229">
        <v>440</v>
      </c>
      <c r="B357" s="233" t="s">
        <v>312</v>
      </c>
      <c r="C357" s="233" t="s">
        <v>363</v>
      </c>
      <c r="D357" s="231">
        <v>2005</v>
      </c>
      <c r="E357" s="233" t="s">
        <v>60</v>
      </c>
      <c r="F357" s="223">
        <v>10.26</v>
      </c>
      <c r="G357" s="224">
        <f t="shared" si="62"/>
        <v>156</v>
      </c>
      <c r="H357" s="225"/>
      <c r="I357" s="223">
        <v>2.26</v>
      </c>
      <c r="J357" s="224">
        <f t="shared" si="63"/>
        <v>161</v>
      </c>
      <c r="K357" s="225"/>
      <c r="L357" s="223">
        <v>14</v>
      </c>
      <c r="M357" s="224">
        <f t="shared" si="64"/>
        <v>85</v>
      </c>
      <c r="N357" s="226"/>
      <c r="O357" s="55"/>
      <c r="P357" s="53"/>
      <c r="Q357" s="56"/>
      <c r="R357" s="55"/>
      <c r="S357" s="53"/>
      <c r="T357" s="56"/>
      <c r="U357" s="227">
        <f t="shared" si="65"/>
        <v>402</v>
      </c>
      <c r="V357" s="228">
        <v>5</v>
      </c>
    </row>
    <row r="358" spans="1:22" ht="15.75" customHeight="1">
      <c r="A358" s="229">
        <v>331</v>
      </c>
      <c r="B358" s="233" t="s">
        <v>145</v>
      </c>
      <c r="C358" s="233" t="s">
        <v>364</v>
      </c>
      <c r="D358" s="231">
        <v>2005</v>
      </c>
      <c r="E358" s="233" t="s">
        <v>21</v>
      </c>
      <c r="F358" s="223">
        <v>10.61</v>
      </c>
      <c r="G358" s="224">
        <f t="shared" si="62"/>
        <v>133</v>
      </c>
      <c r="H358" s="225"/>
      <c r="I358" s="223">
        <v>2.16</v>
      </c>
      <c r="J358" s="224">
        <f t="shared" si="63"/>
        <v>145</v>
      </c>
      <c r="K358" s="225"/>
      <c r="L358" s="223">
        <v>10</v>
      </c>
      <c r="M358" s="224">
        <f t="shared" si="64"/>
        <v>32</v>
      </c>
      <c r="N358" s="226"/>
      <c r="O358" s="55"/>
      <c r="P358" s="53"/>
      <c r="Q358" s="56"/>
      <c r="R358" s="55"/>
      <c r="S358" s="53"/>
      <c r="T358" s="56"/>
      <c r="U358" s="227">
        <f t="shared" si="65"/>
        <v>310</v>
      </c>
      <c r="V358" s="228">
        <v>6</v>
      </c>
    </row>
    <row r="359" spans="1:22" ht="15.75" customHeight="1">
      <c r="A359" s="229">
        <v>437</v>
      </c>
      <c r="B359" s="233" t="s">
        <v>355</v>
      </c>
      <c r="C359" s="233" t="s">
        <v>365</v>
      </c>
      <c r="D359" s="231">
        <v>2005</v>
      </c>
      <c r="E359" s="233" t="s">
        <v>60</v>
      </c>
      <c r="F359" s="223">
        <v>10.56</v>
      </c>
      <c r="G359" s="224">
        <f t="shared" si="62"/>
        <v>136</v>
      </c>
      <c r="H359" s="225"/>
      <c r="I359" s="223">
        <v>2.19</v>
      </c>
      <c r="J359" s="224">
        <f t="shared" si="63"/>
        <v>150</v>
      </c>
      <c r="K359" s="225"/>
      <c r="L359" s="223">
        <v>9</v>
      </c>
      <c r="M359" s="224">
        <f t="shared" si="64"/>
        <v>18</v>
      </c>
      <c r="N359" s="226"/>
      <c r="O359" s="55"/>
      <c r="P359" s="53"/>
      <c r="Q359" s="56"/>
      <c r="R359" s="55"/>
      <c r="S359" s="53"/>
      <c r="T359" s="56"/>
      <c r="U359" s="227">
        <f t="shared" si="65"/>
        <v>304</v>
      </c>
      <c r="V359" s="228">
        <v>7</v>
      </c>
    </row>
    <row r="360" spans="1:22" ht="15.75" customHeight="1">
      <c r="A360" s="229">
        <v>309</v>
      </c>
      <c r="B360" s="234" t="s">
        <v>260</v>
      </c>
      <c r="C360" s="234" t="s">
        <v>148</v>
      </c>
      <c r="D360" s="231">
        <v>2005</v>
      </c>
      <c r="E360" s="232" t="s">
        <v>21</v>
      </c>
      <c r="F360" s="223">
        <v>11.07</v>
      </c>
      <c r="G360" s="224">
        <f t="shared" si="62"/>
        <v>105</v>
      </c>
      <c r="H360" s="225"/>
      <c r="I360" s="223">
        <v>1.92</v>
      </c>
      <c r="J360" s="224">
        <f t="shared" si="63"/>
        <v>107</v>
      </c>
      <c r="K360" s="225"/>
      <c r="L360" s="223">
        <v>13</v>
      </c>
      <c r="M360" s="224">
        <f t="shared" si="64"/>
        <v>73</v>
      </c>
      <c r="N360" s="226"/>
      <c r="O360" s="55"/>
      <c r="P360" s="53"/>
      <c r="Q360" s="56"/>
      <c r="R360" s="55"/>
      <c r="S360" s="53"/>
      <c r="T360" s="56"/>
      <c r="U360" s="227">
        <f t="shared" si="65"/>
        <v>285</v>
      </c>
      <c r="V360" s="228">
        <v>8</v>
      </c>
    </row>
    <row r="361" spans="1:22" ht="15.75" customHeight="1">
      <c r="A361" s="229"/>
      <c r="B361" s="234"/>
      <c r="C361" s="234"/>
      <c r="D361" s="231"/>
      <c r="E361" s="232"/>
      <c r="F361" s="223"/>
      <c r="G361" s="224" t="str">
        <f t="shared" si="62"/>
        <v> </v>
      </c>
      <c r="H361" s="225"/>
      <c r="I361" s="223"/>
      <c r="J361" s="224" t="str">
        <f t="shared" si="63"/>
        <v> </v>
      </c>
      <c r="K361" s="225"/>
      <c r="L361" s="223"/>
      <c r="M361" s="224" t="str">
        <f t="shared" si="64"/>
        <v> </v>
      </c>
      <c r="N361" s="226"/>
      <c r="O361" s="55"/>
      <c r="P361" s="53"/>
      <c r="Q361" s="56"/>
      <c r="R361" s="55"/>
      <c r="S361" s="53"/>
      <c r="T361" s="56"/>
      <c r="U361" s="227"/>
      <c r="V361" s="228"/>
    </row>
    <row r="362" spans="1:22" ht="15.75" customHeight="1">
      <c r="A362" s="229">
        <v>443</v>
      </c>
      <c r="B362" s="234" t="s">
        <v>301</v>
      </c>
      <c r="C362" s="233" t="s">
        <v>302</v>
      </c>
      <c r="D362" s="231">
        <v>2004</v>
      </c>
      <c r="E362" s="232" t="s">
        <v>60</v>
      </c>
      <c r="F362" s="223">
        <v>11.62</v>
      </c>
      <c r="G362" s="224">
        <f t="shared" si="62"/>
        <v>74</v>
      </c>
      <c r="H362" s="225"/>
      <c r="I362" s="223">
        <v>1.67</v>
      </c>
      <c r="J362" s="224">
        <f t="shared" si="63"/>
        <v>64</v>
      </c>
      <c r="K362" s="225"/>
      <c r="L362" s="223">
        <v>6</v>
      </c>
      <c r="M362" s="224">
        <v>0</v>
      </c>
      <c r="N362" s="226"/>
      <c r="O362" s="55"/>
      <c r="P362" s="53"/>
      <c r="Q362" s="56"/>
      <c r="R362" s="55"/>
      <c r="S362" s="53"/>
      <c r="T362" s="56"/>
      <c r="U362" s="227">
        <f>SUM(G362,J362,M362)</f>
        <v>138</v>
      </c>
      <c r="V362" s="228" t="s">
        <v>366</v>
      </c>
    </row>
    <row r="363" spans="1:22" ht="15.75" customHeight="1">
      <c r="A363" s="229"/>
      <c r="B363" s="232"/>
      <c r="C363" s="232"/>
      <c r="D363" s="231"/>
      <c r="E363" s="232"/>
      <c r="F363" s="223"/>
      <c r="G363" s="224" t="str">
        <f t="shared" si="62"/>
        <v> </v>
      </c>
      <c r="H363" s="225"/>
      <c r="I363" s="223"/>
      <c r="J363" s="224" t="str">
        <f t="shared" si="63"/>
        <v> </v>
      </c>
      <c r="K363" s="225"/>
      <c r="L363" s="223"/>
      <c r="M363" s="224" t="str">
        <f t="shared" si="64"/>
        <v> </v>
      </c>
      <c r="N363" s="226"/>
      <c r="O363" s="55"/>
      <c r="P363" s="53"/>
      <c r="Q363" s="56"/>
      <c r="R363" s="55"/>
      <c r="S363" s="53"/>
      <c r="T363" s="56"/>
      <c r="U363" s="227"/>
      <c r="V363" s="228"/>
    </row>
    <row r="364" spans="1:22" ht="15.75" customHeight="1">
      <c r="A364" s="229"/>
      <c r="B364" s="232"/>
      <c r="C364" s="232"/>
      <c r="D364" s="231"/>
      <c r="E364" s="232"/>
      <c r="F364" s="223"/>
      <c r="G364" s="224" t="str">
        <f t="shared" si="62"/>
        <v> </v>
      </c>
      <c r="H364" s="225"/>
      <c r="I364" s="223"/>
      <c r="J364" s="224" t="str">
        <f t="shared" si="63"/>
        <v> </v>
      </c>
      <c r="K364" s="225"/>
      <c r="L364" s="223"/>
      <c r="M364" s="224" t="str">
        <f t="shared" si="64"/>
        <v> </v>
      </c>
      <c r="N364" s="226"/>
      <c r="O364" s="55"/>
      <c r="P364" s="53"/>
      <c r="Q364" s="56"/>
      <c r="R364" s="55"/>
      <c r="S364" s="53"/>
      <c r="T364" s="56"/>
      <c r="U364" s="227"/>
      <c r="V364" s="228"/>
    </row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</sheetData>
  <sheetProtection/>
  <mergeCells count="177">
    <mergeCell ref="A5:A6"/>
    <mergeCell ref="B5:B6"/>
    <mergeCell ref="C5:C6"/>
    <mergeCell ref="D5:D6"/>
    <mergeCell ref="E5:E6"/>
    <mergeCell ref="A76:A77"/>
    <mergeCell ref="B76:B77"/>
    <mergeCell ref="C76:C77"/>
    <mergeCell ref="D76:D77"/>
    <mergeCell ref="E76:E77"/>
    <mergeCell ref="F5:H5"/>
    <mergeCell ref="I5:K5"/>
    <mergeCell ref="L5:N5"/>
    <mergeCell ref="O5:Q5"/>
    <mergeCell ref="R5:T5"/>
    <mergeCell ref="U5:V5"/>
    <mergeCell ref="O76:Q76"/>
    <mergeCell ref="R76:T76"/>
    <mergeCell ref="L76:N76"/>
    <mergeCell ref="U76:V76"/>
    <mergeCell ref="F76:H76"/>
    <mergeCell ref="I76:K76"/>
    <mergeCell ref="A25:A26"/>
    <mergeCell ref="B25:B26"/>
    <mergeCell ref="C25:C26"/>
    <mergeCell ref="D25:D26"/>
    <mergeCell ref="E25:E26"/>
    <mergeCell ref="A17:A18"/>
    <mergeCell ref="B17:B18"/>
    <mergeCell ref="C17:C18"/>
    <mergeCell ref="D17:D18"/>
    <mergeCell ref="E17:E18"/>
    <mergeCell ref="F25:H25"/>
    <mergeCell ref="I25:K25"/>
    <mergeCell ref="L25:N25"/>
    <mergeCell ref="O25:Q25"/>
    <mergeCell ref="R25:T25"/>
    <mergeCell ref="U25:V25"/>
    <mergeCell ref="I17:K17"/>
    <mergeCell ref="L17:N17"/>
    <mergeCell ref="O17:Q17"/>
    <mergeCell ref="R17:T17"/>
    <mergeCell ref="U17:V17"/>
    <mergeCell ref="F17:H17"/>
    <mergeCell ref="U110:V110"/>
    <mergeCell ref="A110:A111"/>
    <mergeCell ref="B110:B111"/>
    <mergeCell ref="C110:C111"/>
    <mergeCell ref="D110:D111"/>
    <mergeCell ref="E110:E111"/>
    <mergeCell ref="F110:H110"/>
    <mergeCell ref="F65:H65"/>
    <mergeCell ref="A95:A96"/>
    <mergeCell ref="B95:B96"/>
    <mergeCell ref="C95:C96"/>
    <mergeCell ref="E52:E53"/>
    <mergeCell ref="F52:H52"/>
    <mergeCell ref="A40:A41"/>
    <mergeCell ref="B40:B41"/>
    <mergeCell ref="C40:C41"/>
    <mergeCell ref="D40:D41"/>
    <mergeCell ref="E40:E41"/>
    <mergeCell ref="F40:H40"/>
    <mergeCell ref="I40:K40"/>
    <mergeCell ref="I65:K65"/>
    <mergeCell ref="L65:N65"/>
    <mergeCell ref="O65:Q65"/>
    <mergeCell ref="R65:T65"/>
    <mergeCell ref="U65:V65"/>
    <mergeCell ref="A1:I1"/>
    <mergeCell ref="I52:K52"/>
    <mergeCell ref="O52:Q52"/>
    <mergeCell ref="L52:N52"/>
    <mergeCell ref="R52:T52"/>
    <mergeCell ref="U52:V52"/>
    <mergeCell ref="A65:A66"/>
    <mergeCell ref="B65:B66"/>
    <mergeCell ref="C65:C66"/>
    <mergeCell ref="D65:D66"/>
    <mergeCell ref="E65:E66"/>
    <mergeCell ref="L40:N40"/>
    <mergeCell ref="O40:Q40"/>
    <mergeCell ref="R40:T40"/>
    <mergeCell ref="U40:V40"/>
    <mergeCell ref="A52:A53"/>
    <mergeCell ref="B52:B53"/>
    <mergeCell ref="C52:C53"/>
    <mergeCell ref="D52:D53"/>
    <mergeCell ref="A174:A175"/>
    <mergeCell ref="B174:B175"/>
    <mergeCell ref="C174:C175"/>
    <mergeCell ref="D174:D175"/>
    <mergeCell ref="E174:E175"/>
    <mergeCell ref="L95:N95"/>
    <mergeCell ref="U95:V95"/>
    <mergeCell ref="A143:A144"/>
    <mergeCell ref="B143:B144"/>
    <mergeCell ref="C143:C144"/>
    <mergeCell ref="D143:D144"/>
    <mergeCell ref="E143:E144"/>
    <mergeCell ref="F143:H143"/>
    <mergeCell ref="I143:K143"/>
    <mergeCell ref="D95:D96"/>
    <mergeCell ref="E95:E96"/>
    <mergeCell ref="F95:H95"/>
    <mergeCell ref="I95:K95"/>
    <mergeCell ref="O95:Q95"/>
    <mergeCell ref="R95:T95"/>
    <mergeCell ref="I110:K110"/>
    <mergeCell ref="L110:N110"/>
    <mergeCell ref="O110:Q110"/>
    <mergeCell ref="R110:T110"/>
    <mergeCell ref="F174:H174"/>
    <mergeCell ref="I174:K174"/>
    <mergeCell ref="L174:N174"/>
    <mergeCell ref="U174:V174"/>
    <mergeCell ref="O174:Q174"/>
    <mergeCell ref="R174:T174"/>
    <mergeCell ref="L143:N143"/>
    <mergeCell ref="O143:Q143"/>
    <mergeCell ref="U143:V143"/>
    <mergeCell ref="R143:T143"/>
    <mergeCell ref="I206:K206"/>
    <mergeCell ref="L206:N206"/>
    <mergeCell ref="U206:V206"/>
    <mergeCell ref="O206:Q206"/>
    <mergeCell ref="R206:T206"/>
    <mergeCell ref="A206:A207"/>
    <mergeCell ref="B206:B207"/>
    <mergeCell ref="C206:C207"/>
    <mergeCell ref="D206:D207"/>
    <mergeCell ref="E206:E207"/>
    <mergeCell ref="F206:H206"/>
    <mergeCell ref="A272:A273"/>
    <mergeCell ref="B272:B273"/>
    <mergeCell ref="C272:C273"/>
    <mergeCell ref="D272:D273"/>
    <mergeCell ref="E272:E273"/>
    <mergeCell ref="A239:A240"/>
    <mergeCell ref="B239:B240"/>
    <mergeCell ref="C239:C240"/>
    <mergeCell ref="D239:D240"/>
    <mergeCell ref="E239:E240"/>
    <mergeCell ref="F272:H272"/>
    <mergeCell ref="I272:K272"/>
    <mergeCell ref="L272:N272"/>
    <mergeCell ref="U272:V272"/>
    <mergeCell ref="O272:Q272"/>
    <mergeCell ref="R272:T272"/>
    <mergeCell ref="I239:K239"/>
    <mergeCell ref="L239:N239"/>
    <mergeCell ref="U239:V239"/>
    <mergeCell ref="O239:Q239"/>
    <mergeCell ref="R239:T239"/>
    <mergeCell ref="F239:H239"/>
    <mergeCell ref="A338:A339"/>
    <mergeCell ref="B338:B339"/>
    <mergeCell ref="C338:C339"/>
    <mergeCell ref="D338:D339"/>
    <mergeCell ref="E338:E339"/>
    <mergeCell ref="F338:H338"/>
    <mergeCell ref="A305:A306"/>
    <mergeCell ref="B305:B306"/>
    <mergeCell ref="C305:C306"/>
    <mergeCell ref="D305:D306"/>
    <mergeCell ref="E305:E306"/>
    <mergeCell ref="F305:H305"/>
    <mergeCell ref="I338:K338"/>
    <mergeCell ref="L338:N338"/>
    <mergeCell ref="U338:V338"/>
    <mergeCell ref="O338:Q338"/>
    <mergeCell ref="R338:T338"/>
    <mergeCell ref="L305:N305"/>
    <mergeCell ref="U305:V305"/>
    <mergeCell ref="O305:Q305"/>
    <mergeCell ref="R305:T305"/>
    <mergeCell ref="I305:K305"/>
  </mergeCells>
  <printOptions horizontalCentered="1"/>
  <pageMargins left="0.5118110236220472" right="0.5118110236220472" top="0.5905511811023623" bottom="0.5905511811023623" header="0.31496062992125984" footer="0.31496062992125984"/>
  <pageSetup horizontalDpi="150" verticalDpi="15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Hähnel</dc:creator>
  <cp:keywords/>
  <dc:description/>
  <cp:lastModifiedBy>Administrator1</cp:lastModifiedBy>
  <cp:lastPrinted>2012-04-22T19:55:59Z</cp:lastPrinted>
  <dcterms:created xsi:type="dcterms:W3CDTF">2012-04-22T19:42:47Z</dcterms:created>
  <dcterms:modified xsi:type="dcterms:W3CDTF">2012-05-01T17:34:06Z</dcterms:modified>
  <cp:category/>
  <cp:version/>
  <cp:contentType/>
  <cp:contentStatus/>
</cp:coreProperties>
</file>