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20" windowHeight="8835" activeTab="0"/>
  </bookViews>
  <sheets>
    <sheet name="W 4-7" sheetId="1" r:id="rId1"/>
    <sheet name="W 8-9" sheetId="2" r:id="rId2"/>
    <sheet name="W 10-11" sheetId="3" r:id="rId3"/>
    <sheet name="W 12-13" sheetId="4" r:id="rId4"/>
    <sheet name="W 14-15" sheetId="5" r:id="rId5"/>
  </sheets>
  <definedNames/>
  <calcPr fullCalcOnLoad="1"/>
</workbook>
</file>

<file path=xl/sharedStrings.xml><?xml version="1.0" encoding="utf-8"?>
<sst xmlns="http://schemas.openxmlformats.org/spreadsheetml/2006/main" count="528" uniqueCount="256">
  <si>
    <t>Nr.</t>
  </si>
  <si>
    <t>Name</t>
  </si>
  <si>
    <t>Vorname</t>
  </si>
  <si>
    <t>Jg.</t>
  </si>
  <si>
    <t>Verein</t>
  </si>
  <si>
    <t>50 m</t>
  </si>
  <si>
    <t>Weit</t>
  </si>
  <si>
    <t>Schlagball</t>
  </si>
  <si>
    <t>400 m</t>
  </si>
  <si>
    <t>Mehrkampf</t>
  </si>
  <si>
    <t>Zeit</t>
  </si>
  <si>
    <t>Pkt.</t>
  </si>
  <si>
    <t>Weite</t>
  </si>
  <si>
    <t>Pl.</t>
  </si>
  <si>
    <t>SC Frankfurt</t>
  </si>
  <si>
    <t>RSV Mellensee</t>
  </si>
  <si>
    <t>Motor Eberswalde</t>
  </si>
  <si>
    <t>BSG Stahl Ehst.</t>
  </si>
  <si>
    <t>Hentschel</t>
  </si>
  <si>
    <t>Käubler</t>
  </si>
  <si>
    <t>Rettschlag</t>
  </si>
  <si>
    <t>SG Vehlefanz</t>
  </si>
  <si>
    <t>Gaselan Fürstenw.</t>
  </si>
  <si>
    <t>Lange</t>
  </si>
  <si>
    <t>IGL Schöneiche</t>
  </si>
  <si>
    <t>Empor Niederbarnim</t>
  </si>
  <si>
    <t>Konrad</t>
  </si>
  <si>
    <t>Sommer</t>
  </si>
  <si>
    <t>Affeldt</t>
  </si>
  <si>
    <t>Wegener</t>
  </si>
  <si>
    <t>Benjamin</t>
  </si>
  <si>
    <t>Müller</t>
  </si>
  <si>
    <t>Richter</t>
  </si>
  <si>
    <t>75 m</t>
  </si>
  <si>
    <t>60 m Hürden</t>
  </si>
  <si>
    <t>100 m</t>
  </si>
  <si>
    <t>80 m Hürden</t>
  </si>
  <si>
    <t>Hoch</t>
  </si>
  <si>
    <t>Speer</t>
  </si>
  <si>
    <t>Höhe</t>
  </si>
  <si>
    <t>SC Trebbin</t>
  </si>
  <si>
    <t>Kalisch</t>
  </si>
  <si>
    <t>Koch</t>
  </si>
  <si>
    <t>Despina</t>
  </si>
  <si>
    <t>Schöfisch</t>
  </si>
  <si>
    <t>Johanna Sophie</t>
  </si>
  <si>
    <t>Wiesner</t>
  </si>
  <si>
    <t>Kimberly</t>
  </si>
  <si>
    <t>Bössert</t>
  </si>
  <si>
    <t>Nagler</t>
  </si>
  <si>
    <t>Louisa</t>
  </si>
  <si>
    <t>Strecke</t>
  </si>
  <si>
    <t>Jennifer</t>
  </si>
  <si>
    <t>Bennewitz</t>
  </si>
  <si>
    <t>Vanessa</t>
  </si>
  <si>
    <t>Budek</t>
  </si>
  <si>
    <t>Vivien</t>
  </si>
  <si>
    <t>Marie</t>
  </si>
  <si>
    <t>Anouk</t>
  </si>
  <si>
    <t>Jasmin</t>
  </si>
  <si>
    <t>Lena</t>
  </si>
  <si>
    <t>800 m</t>
  </si>
  <si>
    <t>Krebs</t>
  </si>
  <si>
    <t>Selina</t>
  </si>
  <si>
    <t>Marlene</t>
  </si>
  <si>
    <t>Braunert</t>
  </si>
  <si>
    <t>Xenia</t>
  </si>
  <si>
    <t>Sarink</t>
  </si>
  <si>
    <t>Merten</t>
  </si>
  <si>
    <t>Sophie-Luise</t>
  </si>
  <si>
    <t>Emilia</t>
  </si>
  <si>
    <t>Caroline</t>
  </si>
  <si>
    <t>Luisa</t>
  </si>
  <si>
    <t>Kosch</t>
  </si>
  <si>
    <t>Gut</t>
  </si>
  <si>
    <t>Gina</t>
  </si>
  <si>
    <t>Drenkow</t>
  </si>
  <si>
    <t>Darline</t>
  </si>
  <si>
    <t>Anne</t>
  </si>
  <si>
    <t>Sophie</t>
  </si>
  <si>
    <t>Zimmermann</t>
  </si>
  <si>
    <t>Angelina</t>
  </si>
  <si>
    <t>Köhler</t>
  </si>
  <si>
    <t>Elisabeth</t>
  </si>
  <si>
    <t>Franke</t>
  </si>
  <si>
    <t>Denise</t>
  </si>
  <si>
    <t>Knie</t>
  </si>
  <si>
    <t>Lara</t>
  </si>
  <si>
    <t>Lea</t>
  </si>
  <si>
    <t>Jenny</t>
  </si>
  <si>
    <t>Galenzowski</t>
  </si>
  <si>
    <t>Alicia</t>
  </si>
  <si>
    <t>Heise</t>
  </si>
  <si>
    <t>Leah</t>
  </si>
  <si>
    <t>Nina</t>
  </si>
  <si>
    <t>Karolin</t>
  </si>
  <si>
    <t>Wichert</t>
  </si>
  <si>
    <t>Anne-Catrin</t>
  </si>
  <si>
    <t>Gonnermann</t>
  </si>
  <si>
    <t>Anja</t>
  </si>
  <si>
    <t>Josephine</t>
  </si>
  <si>
    <t>Jessica</t>
  </si>
  <si>
    <t>Schreiber</t>
  </si>
  <si>
    <t>Antonia</t>
  </si>
  <si>
    <t>Friederike</t>
  </si>
  <si>
    <t>Gehricke</t>
  </si>
  <si>
    <t>Nele</t>
  </si>
  <si>
    <t>Jost</t>
  </si>
  <si>
    <t>Krumnow</t>
  </si>
  <si>
    <t>Veronique</t>
  </si>
  <si>
    <t>Zils</t>
  </si>
  <si>
    <t>Maria</t>
  </si>
  <si>
    <t>Michelle</t>
  </si>
  <si>
    <t>Ortha</t>
  </si>
  <si>
    <t>Klara</t>
  </si>
  <si>
    <t>Lilie</t>
  </si>
  <si>
    <t>Kotzan</t>
  </si>
  <si>
    <t>Darkow</t>
  </si>
  <si>
    <t>Elisa</t>
  </si>
  <si>
    <t>Belling</t>
  </si>
  <si>
    <t>Baumgart</t>
  </si>
  <si>
    <t>Celina</t>
  </si>
  <si>
    <t>Minkus</t>
  </si>
  <si>
    <t>Vita</t>
  </si>
  <si>
    <t>Claudine</t>
  </si>
  <si>
    <t>Kabitzsch</t>
  </si>
  <si>
    <t>Klamke</t>
  </si>
  <si>
    <t>Laura</t>
  </si>
  <si>
    <t>Pauline</t>
  </si>
  <si>
    <t>Friebel</t>
  </si>
  <si>
    <t>Lenz</t>
  </si>
  <si>
    <t>Verena</t>
  </si>
  <si>
    <t>Scheweleit</t>
  </si>
  <si>
    <t>Judith</t>
  </si>
  <si>
    <t>Lisa</t>
  </si>
  <si>
    <t>Bahneröffnung SC Frankfurt    24. April 2010</t>
  </si>
  <si>
    <t>W 4-7</t>
  </si>
  <si>
    <t>(Jg. 2003 u. jü.)</t>
  </si>
  <si>
    <t>Lingk</t>
  </si>
  <si>
    <t>Felicitas</t>
  </si>
  <si>
    <t>Bläsing</t>
  </si>
  <si>
    <t>Lysanne</t>
  </si>
  <si>
    <t>Ritter</t>
  </si>
  <si>
    <t>Schulz</t>
  </si>
  <si>
    <t>Sarah</t>
  </si>
  <si>
    <t>Giulia Colleen</t>
  </si>
  <si>
    <t>Seiffert</t>
  </si>
  <si>
    <t>Finja</t>
  </si>
  <si>
    <t>TSG Seelow</t>
  </si>
  <si>
    <t>Redmann</t>
  </si>
  <si>
    <t>Mia Lena</t>
  </si>
  <si>
    <t>Chemie Erkner</t>
  </si>
  <si>
    <t>Becker</t>
  </si>
  <si>
    <t>Maryluz</t>
  </si>
  <si>
    <t>Lili</t>
  </si>
  <si>
    <t>Paulina</t>
  </si>
  <si>
    <t>Bahneröffnung SC Frankfurt     24. April 2010</t>
  </si>
  <si>
    <t xml:space="preserve">W 14/ 15 </t>
  </si>
  <si>
    <t>(Jg. 1996/ 95)</t>
  </si>
  <si>
    <t>Blockmehrkampf Sprint/ Sprung</t>
  </si>
  <si>
    <t>Sprint/ Sprung</t>
  </si>
  <si>
    <t>Hoffmann</t>
  </si>
  <si>
    <t>Tina</t>
  </si>
  <si>
    <t>SG Müncheberg</t>
  </si>
  <si>
    <t>Blockmehrkampf Lauf</t>
  </si>
  <si>
    <t>2000 m</t>
  </si>
  <si>
    <t>Ball</t>
  </si>
  <si>
    <t>Lauf</t>
  </si>
  <si>
    <t>Brandenburg</t>
  </si>
  <si>
    <t>Sinnigen</t>
  </si>
  <si>
    <t>Ernst</t>
  </si>
  <si>
    <t>Sabrina</t>
  </si>
  <si>
    <t>Blockmehrkampf Wurf</t>
  </si>
  <si>
    <t>Diskus</t>
  </si>
  <si>
    <t>Kugel</t>
  </si>
  <si>
    <t>Wurf</t>
  </si>
  <si>
    <t>Sehlke</t>
  </si>
  <si>
    <t>Leinert</t>
  </si>
  <si>
    <t>Emmely</t>
  </si>
  <si>
    <t>Schostag</t>
  </si>
  <si>
    <t>Borrmann</t>
  </si>
  <si>
    <t>Janine</t>
  </si>
  <si>
    <t>SC Potsdam</t>
  </si>
  <si>
    <t>a. K.</t>
  </si>
  <si>
    <t>Deichsel</t>
  </si>
  <si>
    <t>Jana</t>
  </si>
  <si>
    <t>Mahlower SC</t>
  </si>
  <si>
    <t>Behrendt</t>
  </si>
  <si>
    <t>Dalski</t>
  </si>
  <si>
    <t>Julia</t>
  </si>
  <si>
    <t>Hass</t>
  </si>
  <si>
    <t>Eve</t>
  </si>
  <si>
    <t>Lübbenau</t>
  </si>
  <si>
    <t>Gammrath</t>
  </si>
  <si>
    <t>Alexandra</t>
  </si>
  <si>
    <t>Henschel</t>
  </si>
  <si>
    <t>Piekarz</t>
  </si>
  <si>
    <t>Neele</t>
  </si>
  <si>
    <t>Schmeißer</t>
  </si>
  <si>
    <t>Funk</t>
  </si>
  <si>
    <t>W 12/ 13</t>
  </si>
  <si>
    <t>(Jg. 1998/ 97)</t>
  </si>
  <si>
    <t>Kaczmarek</t>
  </si>
  <si>
    <t>Brockmann</t>
  </si>
  <si>
    <t>Elena</t>
  </si>
  <si>
    <t>Zierold</t>
  </si>
  <si>
    <t>Valeska</t>
  </si>
  <si>
    <t>Schönbrodt</t>
  </si>
  <si>
    <t>Darla</t>
  </si>
  <si>
    <t>Josefine</t>
  </si>
  <si>
    <t>Marx</t>
  </si>
  <si>
    <t>Lea-Sophie</t>
  </si>
  <si>
    <t>Feldtner</t>
  </si>
  <si>
    <t>Jule</t>
  </si>
  <si>
    <t>Selchow</t>
  </si>
  <si>
    <t>W 8/ 9</t>
  </si>
  <si>
    <t>(Jg. 2002/ 01)</t>
  </si>
  <si>
    <t>Gruhn</t>
  </si>
  <si>
    <t>Henriette</t>
  </si>
  <si>
    <t>Jerke</t>
  </si>
  <si>
    <t>Thea</t>
  </si>
  <si>
    <t>Schiffer</t>
  </si>
  <si>
    <t>Joanne</t>
  </si>
  <si>
    <t>Schulze</t>
  </si>
  <si>
    <t>Beyerlein</t>
  </si>
  <si>
    <t>Anika</t>
  </si>
  <si>
    <t>Luhde</t>
  </si>
  <si>
    <t>Bauer</t>
  </si>
  <si>
    <t>Franca</t>
  </si>
  <si>
    <t>Engel</t>
  </si>
  <si>
    <t>Erdtmann</t>
  </si>
  <si>
    <t>Fiona</t>
  </si>
  <si>
    <t>Plagemann</t>
  </si>
  <si>
    <t>Pia</t>
  </si>
  <si>
    <t>Andersch</t>
  </si>
  <si>
    <t>Franziska</t>
  </si>
  <si>
    <t>Marks</t>
  </si>
  <si>
    <t>Gilberg</t>
  </si>
  <si>
    <t>Magdalena</t>
  </si>
  <si>
    <t>Plaumann</t>
  </si>
  <si>
    <t>Krüger</t>
  </si>
  <si>
    <t>Isabel</t>
  </si>
  <si>
    <t>Bosse</t>
  </si>
  <si>
    <t>Jona</t>
  </si>
  <si>
    <t>Kriegel</t>
  </si>
  <si>
    <t>Haas</t>
  </si>
  <si>
    <t>Vivian</t>
  </si>
  <si>
    <t>Lindner</t>
  </si>
  <si>
    <t>Flemming</t>
  </si>
  <si>
    <t>Grasme</t>
  </si>
  <si>
    <t>Bollmann</t>
  </si>
  <si>
    <t>Plumeyer</t>
  </si>
  <si>
    <t>Horack</t>
  </si>
  <si>
    <t>Anne-Cath.</t>
  </si>
  <si>
    <t>W 10/ 11</t>
  </si>
  <si>
    <t>(Jg. 2000/ 1999)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</si>
</sst>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:ss.00"/>
    <numFmt numFmtId="165" formatCode="mm:ss.00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[$-407]dddd\,\ d\.\ mmmm\ yyyy"/>
    <numFmt numFmtId="175" formatCode="d/m/yyyy;@"/>
    <numFmt numFmtId="176" formatCode="#,##0.0"/>
  </numFmts>
  <fonts count="11">
    <font>
      <sz val="10"/>
      <name val="Times New Roman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b/>
      <sz val="13"/>
      <name val="Times New Roman"/>
      <family val="1"/>
    </font>
    <font>
      <b/>
      <sz val="10"/>
      <name val="Times New Roman"/>
      <family val="0"/>
    </font>
    <font>
      <sz val="11"/>
      <name val="Times New Roman"/>
      <family val="0"/>
    </font>
    <font>
      <sz val="11"/>
      <color indexed="8"/>
      <name val="Times New Roman"/>
      <family val="0"/>
    </font>
    <font>
      <b/>
      <sz val="11"/>
      <name val="Times New Roman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1" fontId="4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 shrinkToFit="1"/>
    </xf>
    <xf numFmtId="2" fontId="1" fillId="0" borderId="5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4" xfId="0" applyFont="1" applyBorder="1" applyAlignment="1">
      <alignment horizontal="left" shrinkToFit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4" xfId="0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1" fontId="4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 shrinkToFit="1"/>
    </xf>
    <xf numFmtId="2" fontId="1" fillId="0" borderId="7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 shrinkToFit="1"/>
    </xf>
    <xf numFmtId="1" fontId="1" fillId="0" borderId="4" xfId="0" applyNumberFormat="1" applyFont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4" xfId="0" applyFont="1" applyBorder="1" applyAlignment="1">
      <alignment horizontal="left" shrinkToFit="1"/>
    </xf>
    <xf numFmtId="0" fontId="0" fillId="0" borderId="4" xfId="0" applyFont="1" applyBorder="1" applyAlignment="1">
      <alignment horizontal="left" shrinkToFit="1"/>
    </xf>
    <xf numFmtId="0" fontId="1" fillId="0" borderId="4" xfId="0" applyFont="1" applyFill="1" applyBorder="1" applyAlignment="1">
      <alignment horizontal="left" shrinkToFit="1"/>
    </xf>
    <xf numFmtId="0" fontId="1" fillId="0" borderId="4" xfId="0" applyFont="1" applyBorder="1" applyAlignment="1">
      <alignment shrinkToFit="1"/>
    </xf>
    <xf numFmtId="1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4" xfId="0" applyFont="1" applyBorder="1" applyAlignment="1">
      <alignment horizontal="left" shrinkToFit="1"/>
    </xf>
    <xf numFmtId="1" fontId="1" fillId="0" borderId="4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left" shrinkToFit="1"/>
    </xf>
    <xf numFmtId="0" fontId="1" fillId="0" borderId="4" xfId="0" applyFont="1" applyBorder="1" applyAlignment="1">
      <alignment shrinkToFit="1"/>
    </xf>
    <xf numFmtId="0" fontId="1" fillId="0" borderId="4" xfId="0" applyFont="1" applyBorder="1" applyAlignment="1">
      <alignment/>
    </xf>
    <xf numFmtId="47" fontId="1" fillId="0" borderId="7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49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4" xfId="0" applyFont="1" applyBorder="1" applyAlignment="1">
      <alignment horizontal="left"/>
    </xf>
    <xf numFmtId="1" fontId="1" fillId="0" borderId="4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" fontId="1" fillId="0" borderId="8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left" shrinkToFit="1"/>
    </xf>
    <xf numFmtId="1" fontId="8" fillId="0" borderId="4" xfId="0" applyNumberFormat="1" applyFont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 horizontal="right"/>
    </xf>
    <xf numFmtId="0" fontId="8" fillId="0" borderId="6" xfId="0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9" fillId="0" borderId="4" xfId="0" applyFont="1" applyBorder="1" applyAlignment="1">
      <alignment horizontal="left" shrinkToFit="1"/>
    </xf>
    <xf numFmtId="1" fontId="9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shrinkToFit="1"/>
    </xf>
    <xf numFmtId="0" fontId="8" fillId="0" borderId="4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1" fontId="9" fillId="0" borderId="4" xfId="0" applyNumberFormat="1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tabSelected="1" workbookViewId="0" topLeftCell="A1">
      <selection activeCell="A1" sqref="A1:I1"/>
    </sheetView>
  </sheetViews>
  <sheetFormatPr defaultColWidth="12" defaultRowHeight="12.75"/>
  <cols>
    <col min="1" max="1" width="5.16015625" style="8" customWidth="1"/>
    <col min="2" max="2" width="13.5" style="0" customWidth="1"/>
    <col min="3" max="3" width="13.33203125" style="0" customWidth="1"/>
    <col min="4" max="4" width="6.5" style="9" customWidth="1"/>
    <col min="5" max="5" width="16.83203125" style="0" customWidth="1"/>
    <col min="6" max="6" width="7.33203125" style="10" customWidth="1"/>
    <col min="7" max="7" width="5.83203125" style="0" customWidth="1"/>
    <col min="8" max="8" width="1.83203125" style="0" customWidth="1"/>
    <col min="9" max="9" width="7.33203125" style="10" customWidth="1"/>
    <col min="10" max="10" width="5.83203125" style="0" customWidth="1"/>
    <col min="11" max="11" width="1.83203125" style="0" customWidth="1"/>
    <col min="12" max="12" width="7.33203125" style="10" customWidth="1"/>
    <col min="13" max="13" width="5.83203125" style="0" customWidth="1"/>
    <col min="14" max="14" width="1.83203125" style="0" customWidth="1"/>
    <col min="15" max="15" width="10.83203125" style="11" customWidth="1"/>
    <col min="16" max="16" width="5.83203125" style="0" customWidth="1"/>
    <col min="17" max="17" width="1.83203125" style="0" customWidth="1"/>
    <col min="18" max="18" width="8" style="0" customWidth="1"/>
    <col min="19" max="19" width="7.16015625" style="0" customWidth="1"/>
    <col min="20" max="21" width="1.83203125" style="0" customWidth="1"/>
    <col min="22" max="29" width="6.83203125" style="0" customWidth="1"/>
  </cols>
  <sheetData>
    <row r="1" spans="1:19" s="3" customFormat="1" ht="18.75" customHeight="1">
      <c r="A1" s="82" t="s">
        <v>135</v>
      </c>
      <c r="B1" s="82"/>
      <c r="C1" s="82"/>
      <c r="D1" s="82"/>
      <c r="E1" s="82"/>
      <c r="F1" s="82"/>
      <c r="G1" s="82"/>
      <c r="H1" s="82"/>
      <c r="I1" s="82"/>
      <c r="J1" s="5"/>
      <c r="L1" s="78"/>
      <c r="M1" s="78"/>
      <c r="N1" s="78"/>
      <c r="O1" s="6"/>
      <c r="P1" s="7" t="s">
        <v>136</v>
      </c>
      <c r="S1" s="7" t="s">
        <v>137</v>
      </c>
    </row>
    <row r="2" ht="12.75" customHeight="1"/>
    <row r="3" spans="1:19" ht="15.75">
      <c r="A3" s="76" t="s">
        <v>0</v>
      </c>
      <c r="B3" s="85" t="s">
        <v>1</v>
      </c>
      <c r="C3" s="85" t="s">
        <v>2</v>
      </c>
      <c r="D3" s="87" t="s">
        <v>3</v>
      </c>
      <c r="E3" s="85" t="s">
        <v>4</v>
      </c>
      <c r="F3" s="79" t="s">
        <v>5</v>
      </c>
      <c r="G3" s="79"/>
      <c r="H3" s="80"/>
      <c r="I3" s="81" t="s">
        <v>6</v>
      </c>
      <c r="J3" s="79"/>
      <c r="K3" s="80"/>
      <c r="L3" s="81" t="s">
        <v>7</v>
      </c>
      <c r="M3" s="79"/>
      <c r="N3" s="80"/>
      <c r="O3" s="81" t="s">
        <v>8</v>
      </c>
      <c r="P3" s="79"/>
      <c r="Q3" s="80"/>
      <c r="R3" s="83" t="s">
        <v>9</v>
      </c>
      <c r="S3" s="84"/>
    </row>
    <row r="4" spans="1:19" s="8" customFormat="1" ht="15.75">
      <c r="A4" s="77"/>
      <c r="B4" s="86"/>
      <c r="C4" s="86"/>
      <c r="D4" s="88"/>
      <c r="E4" s="86"/>
      <c r="F4" s="36" t="s">
        <v>10</v>
      </c>
      <c r="G4" s="37" t="s">
        <v>11</v>
      </c>
      <c r="H4" s="38"/>
      <c r="I4" s="39" t="s">
        <v>12</v>
      </c>
      <c r="J4" s="37" t="s">
        <v>11</v>
      </c>
      <c r="K4" s="38"/>
      <c r="L4" s="39" t="s">
        <v>12</v>
      </c>
      <c r="M4" s="37" t="s">
        <v>11</v>
      </c>
      <c r="N4" s="38"/>
      <c r="O4" s="40" t="s">
        <v>10</v>
      </c>
      <c r="P4" s="37" t="s">
        <v>11</v>
      </c>
      <c r="Q4" s="38"/>
      <c r="R4" s="41" t="s">
        <v>11</v>
      </c>
      <c r="S4" s="42" t="s">
        <v>13</v>
      </c>
    </row>
    <row r="5" spans="1:19" ht="15.75">
      <c r="A5" s="43"/>
      <c r="B5" s="44"/>
      <c r="C5" s="44"/>
      <c r="D5" s="45"/>
      <c r="E5" s="46"/>
      <c r="F5" s="47"/>
      <c r="G5" s="48" t="str">
        <f>IF(F5&gt;0,ROUNDDOWN(((50/F5)-3.648)/0.0066,0)," ")</f>
        <v> </v>
      </c>
      <c r="H5" s="49"/>
      <c r="I5" s="47"/>
      <c r="J5" s="48" t="str">
        <f>IF(I5&gt;0,ROUNDDOWN((SQRT(I5)-1.0935)/0.00208,0)," ")</f>
        <v> </v>
      </c>
      <c r="K5" s="49"/>
      <c r="L5" s="47"/>
      <c r="M5" s="48" t="str">
        <f>IF(L5&gt;0,ROUNDDOWN((SQRT(L5)-2.0232)/0.00874,0)," ")</f>
        <v> </v>
      </c>
      <c r="N5" s="49"/>
      <c r="O5" s="50"/>
      <c r="P5" s="48" t="str">
        <f aca="true" t="shared" si="0" ref="P5:P12">IF(O5&gt;0,ROUNDDOWN(((400/(O5*86400))-2.81)/0.00716,0)," ")</f>
        <v> </v>
      </c>
      <c r="Q5" s="51"/>
      <c r="R5" s="52"/>
      <c r="S5" s="53"/>
    </row>
    <row r="6" spans="1:19" ht="15.75">
      <c r="A6" s="54">
        <v>286</v>
      </c>
      <c r="B6" s="55" t="s">
        <v>138</v>
      </c>
      <c r="C6" s="55" t="s">
        <v>139</v>
      </c>
      <c r="D6" s="56">
        <v>2006</v>
      </c>
      <c r="E6" s="55" t="s">
        <v>14</v>
      </c>
      <c r="F6" s="47">
        <v>12.87</v>
      </c>
      <c r="G6" s="48">
        <f>IF(F6&gt;0,ROUNDDOWN(((50/F6)-3.648)/0.0066,0)," ")</f>
        <v>35</v>
      </c>
      <c r="H6" s="49"/>
      <c r="I6" s="47">
        <v>1.44</v>
      </c>
      <c r="J6" s="48">
        <f>IF(I6&gt;0,ROUNDDOWN((SQRT(I6)-1.0935)/0.00208,0)," ")</f>
        <v>51</v>
      </c>
      <c r="K6" s="49"/>
      <c r="L6" s="47">
        <v>3</v>
      </c>
      <c r="M6" s="48">
        <v>0</v>
      </c>
      <c r="N6" s="49"/>
      <c r="O6" s="50"/>
      <c r="P6" s="48" t="str">
        <f t="shared" si="0"/>
        <v> </v>
      </c>
      <c r="Q6" s="51"/>
      <c r="R6" s="52">
        <f aca="true" t="shared" si="1" ref="R6:R23">SUM(G6,J6,M6,P6)</f>
        <v>86</v>
      </c>
      <c r="S6" s="53">
        <v>1</v>
      </c>
    </row>
    <row r="7" spans="1:19" ht="15.75">
      <c r="A7" s="54">
        <v>218</v>
      </c>
      <c r="B7" s="55" t="s">
        <v>140</v>
      </c>
      <c r="C7" s="55" t="s">
        <v>141</v>
      </c>
      <c r="D7" s="56">
        <v>2006</v>
      </c>
      <c r="E7" s="55" t="s">
        <v>14</v>
      </c>
      <c r="F7" s="47">
        <v>18.81</v>
      </c>
      <c r="G7" s="48">
        <v>0</v>
      </c>
      <c r="H7" s="49"/>
      <c r="I7" s="47">
        <v>1.12</v>
      </c>
      <c r="J7" s="48">
        <v>0</v>
      </c>
      <c r="K7" s="49"/>
      <c r="L7" s="47">
        <v>5</v>
      </c>
      <c r="M7" s="48">
        <f>IF(L7&gt;0,ROUNDDOWN((SQRT(L7)-2.0232)/0.00874,0)," ")</f>
        <v>24</v>
      </c>
      <c r="N7" s="49"/>
      <c r="O7" s="50"/>
      <c r="P7" s="48" t="str">
        <f t="shared" si="0"/>
        <v> </v>
      </c>
      <c r="Q7" s="51"/>
      <c r="R7" s="52">
        <f t="shared" si="1"/>
        <v>24</v>
      </c>
      <c r="S7" s="53">
        <v>2</v>
      </c>
    </row>
    <row r="8" spans="1:19" ht="15.75">
      <c r="A8" s="43"/>
      <c r="B8" s="57"/>
      <c r="C8" s="57"/>
      <c r="D8" s="45"/>
      <c r="E8" s="58"/>
      <c r="F8" s="47"/>
      <c r="G8" s="48" t="str">
        <f aca="true" t="shared" si="2" ref="G8:G13">IF(F8&gt;0,ROUNDDOWN(((50/F8)-3.648)/0.0066,0)," ")</f>
        <v> </v>
      </c>
      <c r="H8" s="49"/>
      <c r="I8" s="47"/>
      <c r="J8" s="48" t="str">
        <f aca="true" t="shared" si="3" ref="J8:J23">IF(I8&gt;0,ROUNDDOWN((SQRT(I8)-1.0935)/0.00208,0)," ")</f>
        <v> </v>
      </c>
      <c r="K8" s="49"/>
      <c r="L8" s="47"/>
      <c r="M8" s="48" t="str">
        <f>IF(L8&gt;0,ROUNDDOWN((SQRT(L8)-2.0232)/0.00874,0)," ")</f>
        <v> </v>
      </c>
      <c r="N8" s="49"/>
      <c r="O8" s="50"/>
      <c r="P8" s="48" t="str">
        <f t="shared" si="0"/>
        <v> </v>
      </c>
      <c r="Q8" s="51"/>
      <c r="R8" s="52"/>
      <c r="S8" s="53"/>
    </row>
    <row r="9" spans="1:19" ht="15.75">
      <c r="A9" s="54">
        <v>111</v>
      </c>
      <c r="B9" s="55" t="s">
        <v>42</v>
      </c>
      <c r="C9" s="55" t="s">
        <v>43</v>
      </c>
      <c r="D9" s="56">
        <v>2004</v>
      </c>
      <c r="E9" s="59" t="s">
        <v>25</v>
      </c>
      <c r="F9" s="47">
        <v>10.65</v>
      </c>
      <c r="G9" s="48">
        <f t="shared" si="2"/>
        <v>158</v>
      </c>
      <c r="H9" s="49"/>
      <c r="I9" s="47">
        <v>2.32</v>
      </c>
      <c r="J9" s="48">
        <f t="shared" si="3"/>
        <v>206</v>
      </c>
      <c r="K9" s="49"/>
      <c r="L9" s="47">
        <v>6</v>
      </c>
      <c r="M9" s="48">
        <f>IF(L9&gt;0,ROUNDDOWN((SQRT(L9)-2.0232)/0.00874,0)," ")</f>
        <v>48</v>
      </c>
      <c r="N9" s="49"/>
      <c r="O9" s="50">
        <v>0.001325925925925926</v>
      </c>
      <c r="P9" s="48">
        <f t="shared" si="0"/>
        <v>95</v>
      </c>
      <c r="Q9" s="51"/>
      <c r="R9" s="52">
        <f t="shared" si="1"/>
        <v>507</v>
      </c>
      <c r="S9" s="53">
        <v>1</v>
      </c>
    </row>
    <row r="10" spans="1:19" ht="15.75">
      <c r="A10" s="54">
        <v>232</v>
      </c>
      <c r="B10" s="60" t="s">
        <v>44</v>
      </c>
      <c r="C10" s="55" t="s">
        <v>45</v>
      </c>
      <c r="D10" s="56">
        <v>2004</v>
      </c>
      <c r="E10" s="55" t="s">
        <v>14</v>
      </c>
      <c r="F10" s="47">
        <v>11.41</v>
      </c>
      <c r="G10" s="48">
        <f t="shared" si="2"/>
        <v>111</v>
      </c>
      <c r="H10" s="49"/>
      <c r="I10" s="47">
        <v>1.79</v>
      </c>
      <c r="J10" s="48">
        <f t="shared" si="3"/>
        <v>117</v>
      </c>
      <c r="K10" s="49"/>
      <c r="L10" s="47">
        <v>3.5</v>
      </c>
      <c r="M10" s="48">
        <v>0</v>
      </c>
      <c r="N10" s="49"/>
      <c r="O10" s="50">
        <v>0.0013765046296296296</v>
      </c>
      <c r="P10" s="48">
        <f t="shared" si="0"/>
        <v>77</v>
      </c>
      <c r="Q10" s="51"/>
      <c r="R10" s="52">
        <f t="shared" si="1"/>
        <v>305</v>
      </c>
      <c r="S10" s="53">
        <v>2</v>
      </c>
    </row>
    <row r="11" spans="1:19" ht="15.75">
      <c r="A11" s="54">
        <v>231</v>
      </c>
      <c r="B11" s="55" t="s">
        <v>142</v>
      </c>
      <c r="C11" s="55" t="s">
        <v>71</v>
      </c>
      <c r="D11" s="56">
        <v>2004</v>
      </c>
      <c r="E11" s="55" t="s">
        <v>14</v>
      </c>
      <c r="F11" s="47">
        <v>11.87</v>
      </c>
      <c r="G11" s="48">
        <f t="shared" si="2"/>
        <v>85</v>
      </c>
      <c r="H11" s="49"/>
      <c r="I11" s="47">
        <v>2.02</v>
      </c>
      <c r="J11" s="48">
        <f t="shared" si="3"/>
        <v>157</v>
      </c>
      <c r="K11" s="49"/>
      <c r="L11" s="47">
        <v>3.5</v>
      </c>
      <c r="M11" s="48">
        <v>0</v>
      </c>
      <c r="N11" s="49"/>
      <c r="O11" s="50">
        <v>0.001432638888888889</v>
      </c>
      <c r="P11" s="48">
        <f t="shared" si="0"/>
        <v>58</v>
      </c>
      <c r="Q11" s="51"/>
      <c r="R11" s="52">
        <f t="shared" si="1"/>
        <v>300</v>
      </c>
      <c r="S11" s="53">
        <v>3</v>
      </c>
    </row>
    <row r="12" spans="1:19" ht="15.75">
      <c r="A12" s="54">
        <v>233</v>
      </c>
      <c r="B12" s="60" t="s">
        <v>143</v>
      </c>
      <c r="C12" s="60" t="s">
        <v>144</v>
      </c>
      <c r="D12" s="56">
        <v>2004</v>
      </c>
      <c r="E12" s="55" t="s">
        <v>14</v>
      </c>
      <c r="F12" s="47">
        <v>11.81</v>
      </c>
      <c r="G12" s="48">
        <f t="shared" si="2"/>
        <v>88</v>
      </c>
      <c r="H12" s="49"/>
      <c r="I12" s="47">
        <v>1.47</v>
      </c>
      <c r="J12" s="48">
        <f t="shared" si="3"/>
        <v>57</v>
      </c>
      <c r="K12" s="49"/>
      <c r="L12" s="47">
        <v>8.5</v>
      </c>
      <c r="M12" s="48">
        <f>IF(L12&gt;0,ROUNDDOWN((SQRT(L12)-2.0232)/0.00874,0)," ")</f>
        <v>102</v>
      </c>
      <c r="N12" s="49"/>
      <c r="O12" s="50">
        <v>0.0015070601851851853</v>
      </c>
      <c r="P12" s="48">
        <f t="shared" si="0"/>
        <v>36</v>
      </c>
      <c r="Q12" s="51"/>
      <c r="R12" s="52">
        <f t="shared" si="1"/>
        <v>283</v>
      </c>
      <c r="S12" s="53">
        <v>4</v>
      </c>
    </row>
    <row r="13" spans="1:19" ht="15.75">
      <c r="A13" s="54">
        <v>226</v>
      </c>
      <c r="B13" s="55" t="s">
        <v>48</v>
      </c>
      <c r="C13" s="55" t="s">
        <v>145</v>
      </c>
      <c r="D13" s="56">
        <v>2004</v>
      </c>
      <c r="E13" s="55" t="s">
        <v>14</v>
      </c>
      <c r="F13" s="47">
        <v>12.53</v>
      </c>
      <c r="G13" s="48">
        <f t="shared" si="2"/>
        <v>51</v>
      </c>
      <c r="H13" s="49"/>
      <c r="I13" s="47">
        <v>1.82</v>
      </c>
      <c r="J13" s="48">
        <f t="shared" si="3"/>
        <v>122</v>
      </c>
      <c r="K13" s="49"/>
      <c r="L13" s="47">
        <v>7.5</v>
      </c>
      <c r="M13" s="48">
        <f>IF(L13&gt;0,ROUNDDOWN((SQRT(L13)-2.0232)/0.00874,0)," ")</f>
        <v>81</v>
      </c>
      <c r="N13" s="49"/>
      <c r="O13" s="50">
        <v>0.0017013888888888892</v>
      </c>
      <c r="P13" s="48">
        <v>0</v>
      </c>
      <c r="Q13" s="51"/>
      <c r="R13" s="52">
        <f t="shared" si="1"/>
        <v>254</v>
      </c>
      <c r="S13" s="53">
        <v>5</v>
      </c>
    </row>
    <row r="14" spans="1:19" ht="15.75">
      <c r="A14" s="54">
        <v>234</v>
      </c>
      <c r="B14" s="60" t="s">
        <v>46</v>
      </c>
      <c r="C14" s="60" t="s">
        <v>47</v>
      </c>
      <c r="D14" s="56">
        <v>2004</v>
      </c>
      <c r="E14" s="55" t="s">
        <v>14</v>
      </c>
      <c r="F14" s="47">
        <v>13.93</v>
      </c>
      <c r="G14" s="48">
        <v>0</v>
      </c>
      <c r="H14" s="49"/>
      <c r="I14" s="47">
        <v>1.77</v>
      </c>
      <c r="J14" s="48">
        <f t="shared" si="3"/>
        <v>113</v>
      </c>
      <c r="K14" s="49"/>
      <c r="L14" s="47">
        <v>4</v>
      </c>
      <c r="M14" s="48">
        <v>0</v>
      </c>
      <c r="N14" s="49"/>
      <c r="O14" s="50">
        <v>0.0017332175925925926</v>
      </c>
      <c r="P14" s="48">
        <v>0</v>
      </c>
      <c r="Q14" s="51"/>
      <c r="R14" s="52">
        <f t="shared" si="1"/>
        <v>113</v>
      </c>
      <c r="S14" s="53">
        <v>6</v>
      </c>
    </row>
    <row r="15" spans="1:19" ht="15.75">
      <c r="A15" s="54"/>
      <c r="B15" s="55"/>
      <c r="C15" s="55"/>
      <c r="D15" s="56"/>
      <c r="E15" s="55"/>
      <c r="F15" s="47"/>
      <c r="G15" s="48" t="str">
        <f aca="true" t="shared" si="4" ref="G15:G23">IF(F15&gt;0,ROUNDDOWN(((50/F15)-3.648)/0.0066,0)," ")</f>
        <v> </v>
      </c>
      <c r="H15" s="49"/>
      <c r="I15" s="47"/>
      <c r="J15" s="48" t="str">
        <f t="shared" si="3"/>
        <v> </v>
      </c>
      <c r="K15" s="49"/>
      <c r="L15" s="47"/>
      <c r="M15" s="48" t="str">
        <f aca="true" t="shared" si="5" ref="M15:M23">IF(L15&gt;0,ROUNDDOWN((SQRT(L15)-2.0232)/0.00874,0)," ")</f>
        <v> </v>
      </c>
      <c r="N15" s="49"/>
      <c r="O15" s="50"/>
      <c r="P15" s="48" t="str">
        <f aca="true" t="shared" si="6" ref="P15:P23">IF(O15&gt;0,ROUNDDOWN(((400/(O15*86400))-2.81)/0.00716,0)," ")</f>
        <v> </v>
      </c>
      <c r="Q15" s="51"/>
      <c r="R15" s="52"/>
      <c r="S15" s="53"/>
    </row>
    <row r="16" spans="1:19" ht="15.75">
      <c r="A16" s="54">
        <v>3</v>
      </c>
      <c r="B16" s="55" t="s">
        <v>146</v>
      </c>
      <c r="C16" s="55" t="s">
        <v>147</v>
      </c>
      <c r="D16" s="56">
        <v>2003</v>
      </c>
      <c r="E16" s="55" t="s">
        <v>16</v>
      </c>
      <c r="F16" s="47">
        <v>9.45</v>
      </c>
      <c r="G16" s="48">
        <f t="shared" si="4"/>
        <v>248</v>
      </c>
      <c r="H16" s="49"/>
      <c r="I16" s="47">
        <v>2.95</v>
      </c>
      <c r="J16" s="48">
        <f t="shared" si="3"/>
        <v>300</v>
      </c>
      <c r="K16" s="49"/>
      <c r="L16" s="47">
        <v>13.5</v>
      </c>
      <c r="M16" s="48">
        <f t="shared" si="5"/>
        <v>188</v>
      </c>
      <c r="N16" s="49"/>
      <c r="O16" s="50">
        <v>0.0009979166666666667</v>
      </c>
      <c r="P16" s="48">
        <f t="shared" si="6"/>
        <v>255</v>
      </c>
      <c r="Q16" s="51"/>
      <c r="R16" s="52">
        <f t="shared" si="1"/>
        <v>991</v>
      </c>
      <c r="S16" s="53">
        <v>1</v>
      </c>
    </row>
    <row r="17" spans="1:19" ht="15.75">
      <c r="A17" s="54">
        <v>179</v>
      </c>
      <c r="B17" s="55" t="s">
        <v>49</v>
      </c>
      <c r="C17" s="55" t="s">
        <v>50</v>
      </c>
      <c r="D17" s="56">
        <v>2003</v>
      </c>
      <c r="E17" s="55" t="s">
        <v>148</v>
      </c>
      <c r="F17" s="47">
        <v>9.76</v>
      </c>
      <c r="G17" s="48">
        <f t="shared" si="4"/>
        <v>223</v>
      </c>
      <c r="H17" s="49"/>
      <c r="I17" s="47">
        <v>2.55</v>
      </c>
      <c r="J17" s="48">
        <f t="shared" si="3"/>
        <v>242</v>
      </c>
      <c r="K17" s="49"/>
      <c r="L17" s="47">
        <v>10</v>
      </c>
      <c r="M17" s="48">
        <f t="shared" si="5"/>
        <v>130</v>
      </c>
      <c r="N17" s="49"/>
      <c r="O17" s="50">
        <v>0.0012304398148148149</v>
      </c>
      <c r="P17" s="48">
        <f t="shared" si="6"/>
        <v>133</v>
      </c>
      <c r="Q17" s="51"/>
      <c r="R17" s="52">
        <f t="shared" si="1"/>
        <v>728</v>
      </c>
      <c r="S17" s="53">
        <v>2</v>
      </c>
    </row>
    <row r="18" spans="1:19" ht="15.75">
      <c r="A18" s="54">
        <v>51</v>
      </c>
      <c r="B18" s="61" t="s">
        <v>149</v>
      </c>
      <c r="C18" s="61" t="s">
        <v>150</v>
      </c>
      <c r="D18" s="56">
        <v>2003</v>
      </c>
      <c r="E18" s="55" t="s">
        <v>151</v>
      </c>
      <c r="F18" s="47">
        <v>10.49</v>
      </c>
      <c r="G18" s="48">
        <f t="shared" si="4"/>
        <v>169</v>
      </c>
      <c r="H18" s="49"/>
      <c r="I18" s="47">
        <v>2.56</v>
      </c>
      <c r="J18" s="48">
        <f t="shared" si="3"/>
        <v>243</v>
      </c>
      <c r="K18" s="49"/>
      <c r="L18" s="47">
        <v>11</v>
      </c>
      <c r="M18" s="48">
        <f t="shared" si="5"/>
        <v>147</v>
      </c>
      <c r="N18" s="49"/>
      <c r="O18" s="50">
        <v>0.0012122685185185186</v>
      </c>
      <c r="P18" s="48">
        <f t="shared" si="6"/>
        <v>140</v>
      </c>
      <c r="Q18" s="51"/>
      <c r="R18" s="52">
        <f t="shared" si="1"/>
        <v>699</v>
      </c>
      <c r="S18" s="53">
        <v>3</v>
      </c>
    </row>
    <row r="19" spans="1:19" ht="15.75">
      <c r="A19" s="54">
        <v>195</v>
      </c>
      <c r="B19" s="55" t="s">
        <v>152</v>
      </c>
      <c r="C19" s="55" t="s">
        <v>153</v>
      </c>
      <c r="D19" s="56">
        <v>2003</v>
      </c>
      <c r="E19" s="55" t="s">
        <v>21</v>
      </c>
      <c r="F19" s="47">
        <v>10.24</v>
      </c>
      <c r="G19" s="48">
        <f t="shared" si="4"/>
        <v>187</v>
      </c>
      <c r="H19" s="49"/>
      <c r="I19" s="47">
        <v>2.37</v>
      </c>
      <c r="J19" s="48">
        <f t="shared" si="3"/>
        <v>214</v>
      </c>
      <c r="K19" s="49"/>
      <c r="L19" s="47">
        <v>7</v>
      </c>
      <c r="M19" s="48">
        <f t="shared" si="5"/>
        <v>71</v>
      </c>
      <c r="N19" s="49"/>
      <c r="O19" s="50">
        <v>0.0011649305555555556</v>
      </c>
      <c r="P19" s="48">
        <f t="shared" si="6"/>
        <v>162</v>
      </c>
      <c r="Q19" s="51"/>
      <c r="R19" s="52">
        <f t="shared" si="1"/>
        <v>634</v>
      </c>
      <c r="S19" s="53">
        <v>4</v>
      </c>
    </row>
    <row r="20" spans="1:19" ht="15.75">
      <c r="A20" s="54">
        <v>244</v>
      </c>
      <c r="B20" s="55" t="s">
        <v>51</v>
      </c>
      <c r="C20" s="55" t="s">
        <v>78</v>
      </c>
      <c r="D20" s="56">
        <v>2003</v>
      </c>
      <c r="E20" s="55" t="s">
        <v>14</v>
      </c>
      <c r="F20" s="47">
        <v>10.48</v>
      </c>
      <c r="G20" s="48">
        <f t="shared" si="4"/>
        <v>170</v>
      </c>
      <c r="H20" s="49"/>
      <c r="I20" s="47">
        <v>2.27</v>
      </c>
      <c r="J20" s="48">
        <f t="shared" si="3"/>
        <v>198</v>
      </c>
      <c r="K20" s="49"/>
      <c r="L20" s="47">
        <v>10.5</v>
      </c>
      <c r="M20" s="48">
        <f t="shared" si="5"/>
        <v>139</v>
      </c>
      <c r="N20" s="49"/>
      <c r="O20" s="50">
        <v>0.0012859953703703705</v>
      </c>
      <c r="P20" s="48">
        <f t="shared" si="6"/>
        <v>110</v>
      </c>
      <c r="Q20" s="51"/>
      <c r="R20" s="52">
        <f t="shared" si="1"/>
        <v>617</v>
      </c>
      <c r="S20" s="53">
        <v>5</v>
      </c>
    </row>
    <row r="21" spans="1:19" ht="15.75">
      <c r="A21" s="54">
        <v>2</v>
      </c>
      <c r="B21" s="55" t="s">
        <v>92</v>
      </c>
      <c r="C21" s="55" t="s">
        <v>154</v>
      </c>
      <c r="D21" s="56">
        <v>2003</v>
      </c>
      <c r="E21" s="55" t="s">
        <v>16</v>
      </c>
      <c r="F21" s="47">
        <v>11.09</v>
      </c>
      <c r="G21" s="48">
        <f t="shared" si="4"/>
        <v>130</v>
      </c>
      <c r="H21" s="49"/>
      <c r="I21" s="47">
        <v>2.15</v>
      </c>
      <c r="J21" s="48">
        <f t="shared" si="3"/>
        <v>179</v>
      </c>
      <c r="K21" s="49"/>
      <c r="L21" s="47">
        <v>11.5</v>
      </c>
      <c r="M21" s="48">
        <f t="shared" si="5"/>
        <v>156</v>
      </c>
      <c r="N21" s="49"/>
      <c r="O21" s="50">
        <v>0.0011961805555555556</v>
      </c>
      <c r="P21" s="48">
        <f t="shared" si="6"/>
        <v>148</v>
      </c>
      <c r="Q21" s="51"/>
      <c r="R21" s="52">
        <f t="shared" si="1"/>
        <v>613</v>
      </c>
      <c r="S21" s="53">
        <v>6</v>
      </c>
    </row>
    <row r="22" spans="1:19" s="8" customFormat="1" ht="15.75">
      <c r="A22" s="54">
        <v>238</v>
      </c>
      <c r="B22" s="60" t="s">
        <v>80</v>
      </c>
      <c r="C22" s="60" t="s">
        <v>155</v>
      </c>
      <c r="D22" s="56">
        <v>2003</v>
      </c>
      <c r="E22" s="55" t="s">
        <v>14</v>
      </c>
      <c r="F22" s="47">
        <v>11.06</v>
      </c>
      <c r="G22" s="48">
        <f t="shared" si="4"/>
        <v>132</v>
      </c>
      <c r="H22" s="49"/>
      <c r="I22" s="47">
        <v>2.32</v>
      </c>
      <c r="J22" s="48">
        <f t="shared" si="3"/>
        <v>206</v>
      </c>
      <c r="K22" s="49"/>
      <c r="L22" s="47">
        <v>10.5</v>
      </c>
      <c r="M22" s="48">
        <f t="shared" si="5"/>
        <v>139</v>
      </c>
      <c r="N22" s="49"/>
      <c r="O22" s="50">
        <v>0.0012935185185185185</v>
      </c>
      <c r="P22" s="48">
        <f t="shared" si="6"/>
        <v>107</v>
      </c>
      <c r="Q22" s="51"/>
      <c r="R22" s="52">
        <f t="shared" si="1"/>
        <v>584</v>
      </c>
      <c r="S22" s="53">
        <v>7</v>
      </c>
    </row>
    <row r="23" spans="1:19" s="8" customFormat="1" ht="15.75">
      <c r="A23" s="54">
        <v>235</v>
      </c>
      <c r="B23" s="60" t="s">
        <v>30</v>
      </c>
      <c r="C23" s="60" t="s">
        <v>52</v>
      </c>
      <c r="D23" s="56">
        <v>2003</v>
      </c>
      <c r="E23" s="55" t="s">
        <v>14</v>
      </c>
      <c r="F23" s="47">
        <v>10.88</v>
      </c>
      <c r="G23" s="48">
        <f t="shared" si="4"/>
        <v>143</v>
      </c>
      <c r="H23" s="49"/>
      <c r="I23" s="47">
        <v>2.39</v>
      </c>
      <c r="J23" s="48">
        <f t="shared" si="3"/>
        <v>217</v>
      </c>
      <c r="K23" s="49"/>
      <c r="L23" s="47">
        <v>7.5</v>
      </c>
      <c r="M23" s="48">
        <f t="shared" si="5"/>
        <v>81</v>
      </c>
      <c r="N23" s="49"/>
      <c r="O23" s="50">
        <v>0.0012055555555555554</v>
      </c>
      <c r="P23" s="48">
        <f t="shared" si="6"/>
        <v>143</v>
      </c>
      <c r="Q23" s="51"/>
      <c r="R23" s="52">
        <f t="shared" si="1"/>
        <v>584</v>
      </c>
      <c r="S23" s="53">
        <v>8</v>
      </c>
    </row>
    <row r="24" spans="6:19" ht="12.75">
      <c r="F24" s="31"/>
      <c r="G24" s="8"/>
      <c r="H24" s="8"/>
      <c r="I24" s="31"/>
      <c r="J24" s="32"/>
      <c r="K24" s="32"/>
      <c r="L24" s="31"/>
      <c r="M24" s="8"/>
      <c r="N24" s="8"/>
      <c r="O24" s="33"/>
      <c r="P24" s="32"/>
      <c r="Q24" s="32"/>
      <c r="R24" s="32"/>
      <c r="S24" s="32"/>
    </row>
    <row r="25" spans="6:19" ht="12.75">
      <c r="F25" s="31"/>
      <c r="G25" s="8"/>
      <c r="H25" s="8"/>
      <c r="I25" s="31"/>
      <c r="J25" s="8"/>
      <c r="K25" s="8"/>
      <c r="L25" s="31"/>
      <c r="M25" s="8"/>
      <c r="N25" s="8"/>
      <c r="O25" s="33"/>
      <c r="P25" s="32"/>
      <c r="Q25" s="32"/>
      <c r="R25" s="32"/>
      <c r="S25" s="32"/>
    </row>
    <row r="26" spans="6:19" ht="12.75">
      <c r="F26" s="31"/>
      <c r="G26" s="8"/>
      <c r="H26" s="8"/>
      <c r="I26" s="31"/>
      <c r="J26" s="8"/>
      <c r="K26" s="8"/>
      <c r="L26" s="31"/>
      <c r="M26" s="8"/>
      <c r="N26" s="8"/>
      <c r="O26" s="33"/>
      <c r="P26" s="32"/>
      <c r="Q26" s="32"/>
      <c r="R26" s="32"/>
      <c r="S26" s="32"/>
    </row>
    <row r="27" spans="16:19" ht="12.75">
      <c r="P27" s="34"/>
      <c r="Q27" s="34"/>
      <c r="R27" s="34"/>
      <c r="S27" s="34"/>
    </row>
    <row r="28" spans="16:19" ht="12.75">
      <c r="P28" s="34"/>
      <c r="Q28" s="34"/>
      <c r="R28" s="34"/>
      <c r="S28" s="34"/>
    </row>
    <row r="29" spans="16:19" ht="12.75">
      <c r="P29" s="34"/>
      <c r="Q29" s="34"/>
      <c r="R29" s="34"/>
      <c r="S29" s="34"/>
    </row>
    <row r="30" spans="16:19" ht="12.75">
      <c r="P30" s="34"/>
      <c r="Q30" s="34"/>
      <c r="R30" s="34"/>
      <c r="S30" s="34"/>
    </row>
    <row r="31" spans="16:19" ht="12.75">
      <c r="P31" s="34"/>
      <c r="Q31" s="34"/>
      <c r="R31" s="34"/>
      <c r="S31" s="34"/>
    </row>
    <row r="32" spans="16:19" ht="12.75">
      <c r="P32" s="34"/>
      <c r="Q32" s="34"/>
      <c r="R32" s="34"/>
      <c r="S32" s="34"/>
    </row>
    <row r="33" spans="16:19" ht="12.75">
      <c r="P33" s="34"/>
      <c r="Q33" s="34"/>
      <c r="R33" s="34"/>
      <c r="S33" s="34"/>
    </row>
    <row r="34" spans="16:19" ht="12.75">
      <c r="P34" s="34"/>
      <c r="Q34" s="34"/>
      <c r="R34" s="34"/>
      <c r="S34" s="34"/>
    </row>
    <row r="35" spans="16:19" ht="12.75">
      <c r="P35" s="34"/>
      <c r="Q35" s="34"/>
      <c r="R35" s="34"/>
      <c r="S35" s="34"/>
    </row>
    <row r="36" spans="16:19" ht="12.75">
      <c r="P36" s="34"/>
      <c r="Q36" s="34"/>
      <c r="R36" s="34"/>
      <c r="S36" s="34"/>
    </row>
    <row r="37" spans="16:19" ht="12.75">
      <c r="P37" s="34"/>
      <c r="Q37" s="34"/>
      <c r="R37" s="34"/>
      <c r="S37" s="34"/>
    </row>
    <row r="38" spans="16:19" ht="12.75">
      <c r="P38" s="34"/>
      <c r="Q38" s="34"/>
      <c r="R38" s="34"/>
      <c r="S38" s="34"/>
    </row>
    <row r="39" spans="16:19" ht="12.75">
      <c r="P39" s="34"/>
      <c r="Q39" s="34"/>
      <c r="R39" s="34"/>
      <c r="S39" s="34"/>
    </row>
    <row r="40" spans="16:19" ht="12.75">
      <c r="P40" s="34"/>
      <c r="Q40" s="34"/>
      <c r="R40" s="34"/>
      <c r="S40" s="34"/>
    </row>
    <row r="41" spans="16:19" ht="12.75">
      <c r="P41" s="34"/>
      <c r="Q41" s="34"/>
      <c r="R41" s="34"/>
      <c r="S41" s="34"/>
    </row>
    <row r="42" spans="16:19" ht="12.75">
      <c r="P42" s="34"/>
      <c r="Q42" s="34"/>
      <c r="R42" s="34"/>
      <c r="S42" s="34"/>
    </row>
    <row r="43" spans="16:19" ht="12.75">
      <c r="P43" s="34"/>
      <c r="Q43" s="34"/>
      <c r="R43" s="34"/>
      <c r="S43" s="34"/>
    </row>
    <row r="44" spans="16:19" ht="12.75">
      <c r="P44" s="34"/>
      <c r="Q44" s="34"/>
      <c r="R44" s="34"/>
      <c r="S44" s="34"/>
    </row>
    <row r="45" spans="16:19" ht="12.75">
      <c r="P45" s="34"/>
      <c r="Q45" s="34"/>
      <c r="R45" s="34"/>
      <c r="S45" s="34"/>
    </row>
    <row r="46" spans="16:19" ht="12.75">
      <c r="P46" s="34"/>
      <c r="Q46" s="34"/>
      <c r="R46" s="34"/>
      <c r="S46" s="34"/>
    </row>
    <row r="47" spans="16:19" ht="12.75">
      <c r="P47" s="34"/>
      <c r="Q47" s="34"/>
      <c r="R47" s="34"/>
      <c r="S47" s="34"/>
    </row>
    <row r="48" spans="16:19" ht="12.75">
      <c r="P48" s="34"/>
      <c r="Q48" s="34"/>
      <c r="R48" s="34"/>
      <c r="S48" s="34"/>
    </row>
    <row r="49" spans="16:19" ht="12.75">
      <c r="P49" s="34"/>
      <c r="Q49" s="34"/>
      <c r="R49" s="34"/>
      <c r="S49" s="34"/>
    </row>
    <row r="50" spans="16:19" ht="12.75">
      <c r="P50" s="34"/>
      <c r="Q50" s="34"/>
      <c r="R50" s="34"/>
      <c r="S50" s="34"/>
    </row>
    <row r="51" spans="16:19" ht="12.75">
      <c r="P51" s="34"/>
      <c r="Q51" s="34"/>
      <c r="R51" s="34"/>
      <c r="S51" s="34"/>
    </row>
    <row r="52" spans="16:19" ht="12.75">
      <c r="P52" s="34"/>
      <c r="Q52" s="34"/>
      <c r="R52" s="34"/>
      <c r="S52" s="34"/>
    </row>
    <row r="53" spans="16:19" ht="12.75">
      <c r="P53" s="34"/>
      <c r="Q53" s="34"/>
      <c r="R53" s="34"/>
      <c r="S53" s="34"/>
    </row>
    <row r="54" spans="16:19" ht="12.75">
      <c r="P54" s="34"/>
      <c r="Q54" s="34"/>
      <c r="R54" s="34"/>
      <c r="S54" s="34"/>
    </row>
  </sheetData>
  <mergeCells count="12">
    <mergeCell ref="R3:S3"/>
    <mergeCell ref="L3:N3"/>
    <mergeCell ref="O3:Q3"/>
    <mergeCell ref="B3:B4"/>
    <mergeCell ref="C3:C4"/>
    <mergeCell ref="D3:D4"/>
    <mergeCell ref="E3:E4"/>
    <mergeCell ref="A3:A4"/>
    <mergeCell ref="L1:N1"/>
    <mergeCell ref="F3:H3"/>
    <mergeCell ref="I3:K3"/>
    <mergeCell ref="A1:I1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workbookViewId="0" topLeftCell="A1">
      <selection activeCell="A1" sqref="A1:IV16384"/>
    </sheetView>
  </sheetViews>
  <sheetFormatPr defaultColWidth="12" defaultRowHeight="12.75"/>
  <cols>
    <col min="1" max="1" width="5.16015625" style="8" customWidth="1"/>
    <col min="2" max="2" width="15.83203125" style="0" customWidth="1"/>
    <col min="3" max="3" width="14.5" style="0" customWidth="1"/>
    <col min="4" max="4" width="6.5" style="0" customWidth="1"/>
    <col min="5" max="5" width="19.16015625" style="0" customWidth="1"/>
    <col min="6" max="6" width="7.33203125" style="10" customWidth="1"/>
    <col min="7" max="7" width="5.83203125" style="0" customWidth="1"/>
    <col min="8" max="8" width="1.83203125" style="0" customWidth="1"/>
    <col min="9" max="9" width="7.33203125" style="10" customWidth="1"/>
    <col min="10" max="10" width="5.83203125" style="0" customWidth="1"/>
    <col min="11" max="11" width="1.83203125" style="0" customWidth="1"/>
    <col min="12" max="12" width="7.33203125" style="10" customWidth="1"/>
    <col min="13" max="13" width="5.83203125" style="0" customWidth="1"/>
    <col min="14" max="14" width="1.83203125" style="0" customWidth="1"/>
    <col min="15" max="15" width="10.83203125" style="11" customWidth="1"/>
    <col min="16" max="16" width="5.83203125" style="0" customWidth="1"/>
    <col min="17" max="17" width="1.83203125" style="0" customWidth="1"/>
    <col min="18" max="18" width="8" style="0" customWidth="1"/>
    <col min="19" max="19" width="7.16015625" style="0" customWidth="1"/>
    <col min="20" max="21" width="1.83203125" style="0" customWidth="1"/>
    <col min="22" max="29" width="6.83203125" style="0" customWidth="1"/>
  </cols>
  <sheetData>
    <row r="1" spans="1:19" s="3" customFormat="1" ht="18.75" customHeight="1">
      <c r="A1" s="82" t="s">
        <v>156</v>
      </c>
      <c r="B1" s="82"/>
      <c r="C1" s="82"/>
      <c r="D1" s="82"/>
      <c r="E1" s="82"/>
      <c r="F1" s="82"/>
      <c r="G1" s="82"/>
      <c r="H1" s="82"/>
      <c r="I1" s="82"/>
      <c r="J1" s="5"/>
      <c r="L1" s="78"/>
      <c r="M1" s="78"/>
      <c r="N1" s="78"/>
      <c r="O1" s="6"/>
      <c r="P1" s="73" t="s">
        <v>215</v>
      </c>
      <c r="S1" s="7" t="s">
        <v>216</v>
      </c>
    </row>
    <row r="2" ht="12.75" customHeight="1"/>
    <row r="3" spans="1:19" ht="15.75">
      <c r="A3" s="76" t="s">
        <v>0</v>
      </c>
      <c r="B3" s="85" t="s">
        <v>1</v>
      </c>
      <c r="C3" s="85" t="s">
        <v>2</v>
      </c>
      <c r="D3" s="76" t="s">
        <v>3</v>
      </c>
      <c r="E3" s="85" t="s">
        <v>4</v>
      </c>
      <c r="F3" s="79" t="s">
        <v>5</v>
      </c>
      <c r="G3" s="79"/>
      <c r="H3" s="80"/>
      <c r="I3" s="81" t="s">
        <v>6</v>
      </c>
      <c r="J3" s="79"/>
      <c r="K3" s="80"/>
      <c r="L3" s="81" t="s">
        <v>7</v>
      </c>
      <c r="M3" s="79"/>
      <c r="N3" s="80"/>
      <c r="O3" s="81" t="s">
        <v>61</v>
      </c>
      <c r="P3" s="79"/>
      <c r="Q3" s="80"/>
      <c r="R3" s="83" t="s">
        <v>9</v>
      </c>
      <c r="S3" s="84"/>
    </row>
    <row r="4" spans="1:19" s="8" customFormat="1" ht="15.75">
      <c r="A4" s="77"/>
      <c r="B4" s="86"/>
      <c r="C4" s="86"/>
      <c r="D4" s="77"/>
      <c r="E4" s="86"/>
      <c r="F4" s="36" t="s">
        <v>10</v>
      </c>
      <c r="G4" s="37" t="s">
        <v>11</v>
      </c>
      <c r="H4" s="38"/>
      <c r="I4" s="39" t="s">
        <v>12</v>
      </c>
      <c r="J4" s="37" t="s">
        <v>11</v>
      </c>
      <c r="K4" s="38"/>
      <c r="L4" s="39" t="s">
        <v>12</v>
      </c>
      <c r="M4" s="37" t="s">
        <v>11</v>
      </c>
      <c r="N4" s="38"/>
      <c r="O4" s="40" t="s">
        <v>10</v>
      </c>
      <c r="P4" s="37" t="s">
        <v>11</v>
      </c>
      <c r="Q4" s="38"/>
      <c r="R4" s="41" t="s">
        <v>11</v>
      </c>
      <c r="S4" s="42" t="s">
        <v>13</v>
      </c>
    </row>
    <row r="5" spans="1:19" ht="15.75">
      <c r="A5" s="43"/>
      <c r="B5" s="44"/>
      <c r="C5" s="44"/>
      <c r="D5" s="45"/>
      <c r="E5" s="74"/>
      <c r="F5" s="70"/>
      <c r="G5" s="48" t="str">
        <f aca="true" t="shared" si="0" ref="G5:G31">IF(F5&gt;0,ROUNDDOWN(((50/F5)-3.648)/0.0066,0)," ")</f>
        <v> </v>
      </c>
      <c r="H5" s="49"/>
      <c r="I5" s="47"/>
      <c r="J5" s="48" t="str">
        <f aca="true" t="shared" si="1" ref="J5:J31">IF(I5&gt;0,ROUNDDOWN((SQRT(I5)-1.0935)/0.00208,0)," ")</f>
        <v> </v>
      </c>
      <c r="K5" s="49"/>
      <c r="L5" s="47"/>
      <c r="M5" s="48" t="str">
        <f aca="true" t="shared" si="2" ref="M5:M31">IF(L5&gt;0,ROUNDDOWN((SQRT(L5)-2.0232)/0.00874,0)," ")</f>
        <v> </v>
      </c>
      <c r="N5" s="49"/>
      <c r="O5" s="50"/>
      <c r="P5" s="48" t="str">
        <f aca="true" t="shared" si="3" ref="P5:P31">IF(O5&gt;0,ROUNDDOWN(((800/(O5*86400))-2.0232)/0.00647,0)," ")</f>
        <v> </v>
      </c>
      <c r="Q5" s="51"/>
      <c r="R5" s="52"/>
      <c r="S5" s="53"/>
    </row>
    <row r="6" spans="1:19" ht="15.75">
      <c r="A6" s="54">
        <v>197</v>
      </c>
      <c r="B6" s="55" t="s">
        <v>53</v>
      </c>
      <c r="C6" s="55" t="s">
        <v>54</v>
      </c>
      <c r="D6" s="56">
        <v>2002</v>
      </c>
      <c r="E6" s="55" t="s">
        <v>21</v>
      </c>
      <c r="F6" s="70">
        <v>8.91</v>
      </c>
      <c r="G6" s="48">
        <f t="shared" si="0"/>
        <v>297</v>
      </c>
      <c r="H6" s="49"/>
      <c r="I6" s="47">
        <v>3.11</v>
      </c>
      <c r="J6" s="48">
        <f t="shared" si="1"/>
        <v>322</v>
      </c>
      <c r="K6" s="49"/>
      <c r="L6" s="47">
        <v>27.5</v>
      </c>
      <c r="M6" s="48">
        <f t="shared" si="2"/>
        <v>368</v>
      </c>
      <c r="N6" s="49"/>
      <c r="O6" s="50">
        <v>0.0024743055555555555</v>
      </c>
      <c r="P6" s="48">
        <f t="shared" si="3"/>
        <v>265</v>
      </c>
      <c r="Q6" s="51"/>
      <c r="R6" s="52">
        <f aca="true" t="shared" si="4" ref="R6:R17">SUM(G6,J6,M6,P6)</f>
        <v>1252</v>
      </c>
      <c r="S6" s="53">
        <v>1</v>
      </c>
    </row>
    <row r="7" spans="1:19" ht="15.75">
      <c r="A7" s="54">
        <v>239</v>
      </c>
      <c r="B7" s="60" t="s">
        <v>55</v>
      </c>
      <c r="C7" s="60" t="s">
        <v>56</v>
      </c>
      <c r="D7" s="56">
        <v>2002</v>
      </c>
      <c r="E7" s="55" t="s">
        <v>14</v>
      </c>
      <c r="F7" s="70">
        <v>8.85</v>
      </c>
      <c r="G7" s="48">
        <f t="shared" si="0"/>
        <v>303</v>
      </c>
      <c r="H7" s="49"/>
      <c r="I7" s="47">
        <v>3.43</v>
      </c>
      <c r="J7" s="48">
        <f t="shared" si="1"/>
        <v>364</v>
      </c>
      <c r="K7" s="49"/>
      <c r="L7" s="47">
        <v>19</v>
      </c>
      <c r="M7" s="48">
        <f t="shared" si="2"/>
        <v>267</v>
      </c>
      <c r="N7" s="49"/>
      <c r="O7" s="50">
        <v>0.002315162037037037</v>
      </c>
      <c r="P7" s="48">
        <f t="shared" si="3"/>
        <v>305</v>
      </c>
      <c r="Q7" s="51"/>
      <c r="R7" s="52">
        <f t="shared" si="4"/>
        <v>1239</v>
      </c>
      <c r="S7" s="53">
        <v>2</v>
      </c>
    </row>
    <row r="8" spans="1:19" ht="15.75">
      <c r="A8" s="54">
        <v>9</v>
      </c>
      <c r="B8" s="55" t="s">
        <v>202</v>
      </c>
      <c r="C8" s="55" t="s">
        <v>57</v>
      </c>
      <c r="D8" s="56">
        <v>2002</v>
      </c>
      <c r="E8" s="55" t="s">
        <v>16</v>
      </c>
      <c r="F8" s="70">
        <v>9.13</v>
      </c>
      <c r="G8" s="48">
        <f t="shared" si="0"/>
        <v>277</v>
      </c>
      <c r="H8" s="49"/>
      <c r="I8" s="47">
        <v>3.03</v>
      </c>
      <c r="J8" s="48">
        <f t="shared" si="1"/>
        <v>311</v>
      </c>
      <c r="K8" s="49"/>
      <c r="L8" s="47">
        <v>17</v>
      </c>
      <c r="M8" s="48">
        <f t="shared" si="2"/>
        <v>240</v>
      </c>
      <c r="N8" s="49"/>
      <c r="O8" s="50">
        <v>0.00238125</v>
      </c>
      <c r="P8" s="48">
        <f t="shared" si="3"/>
        <v>288</v>
      </c>
      <c r="Q8" s="51"/>
      <c r="R8" s="52">
        <f t="shared" si="4"/>
        <v>1116</v>
      </c>
      <c r="S8" s="53">
        <v>3</v>
      </c>
    </row>
    <row r="9" spans="1:19" ht="15.75">
      <c r="A9" s="54">
        <v>245</v>
      </c>
      <c r="B9" s="55" t="s">
        <v>29</v>
      </c>
      <c r="C9" s="55" t="s">
        <v>58</v>
      </c>
      <c r="D9" s="56">
        <v>2002</v>
      </c>
      <c r="E9" s="55" t="s">
        <v>14</v>
      </c>
      <c r="F9" s="70">
        <v>9.52</v>
      </c>
      <c r="G9" s="48">
        <f t="shared" si="0"/>
        <v>243</v>
      </c>
      <c r="H9" s="49"/>
      <c r="I9" s="47">
        <v>2.89</v>
      </c>
      <c r="J9" s="48">
        <f t="shared" si="1"/>
        <v>291</v>
      </c>
      <c r="K9" s="49"/>
      <c r="L9" s="47">
        <v>20</v>
      </c>
      <c r="M9" s="48">
        <f t="shared" si="2"/>
        <v>280</v>
      </c>
      <c r="N9" s="49"/>
      <c r="O9" s="50">
        <v>0.0023625</v>
      </c>
      <c r="P9" s="48">
        <f t="shared" si="3"/>
        <v>293</v>
      </c>
      <c r="Q9" s="51"/>
      <c r="R9" s="52">
        <f t="shared" si="4"/>
        <v>1107</v>
      </c>
      <c r="S9" s="53">
        <v>4</v>
      </c>
    </row>
    <row r="10" spans="1:19" ht="15.75">
      <c r="A10" s="54">
        <v>277</v>
      </c>
      <c r="B10" s="55" t="s">
        <v>203</v>
      </c>
      <c r="C10" s="55" t="s">
        <v>204</v>
      </c>
      <c r="D10" s="56">
        <v>2002</v>
      </c>
      <c r="E10" s="55" t="s">
        <v>14</v>
      </c>
      <c r="F10" s="70">
        <v>9.75</v>
      </c>
      <c r="G10" s="48">
        <f t="shared" si="0"/>
        <v>224</v>
      </c>
      <c r="H10" s="49"/>
      <c r="I10" s="47">
        <v>2.59</v>
      </c>
      <c r="J10" s="48">
        <f t="shared" si="1"/>
        <v>248</v>
      </c>
      <c r="K10" s="49"/>
      <c r="L10" s="47">
        <v>21.5</v>
      </c>
      <c r="M10" s="48">
        <f t="shared" si="2"/>
        <v>299</v>
      </c>
      <c r="N10" s="49"/>
      <c r="O10" s="50">
        <v>0.0024906250000000002</v>
      </c>
      <c r="P10" s="48">
        <f t="shared" si="3"/>
        <v>261</v>
      </c>
      <c r="Q10" s="51"/>
      <c r="R10" s="52">
        <f t="shared" si="4"/>
        <v>1032</v>
      </c>
      <c r="S10" s="53">
        <v>5</v>
      </c>
    </row>
    <row r="11" spans="1:19" ht="15.75">
      <c r="A11" s="54">
        <v>246</v>
      </c>
      <c r="B11" s="60" t="s">
        <v>205</v>
      </c>
      <c r="C11" s="60" t="s">
        <v>206</v>
      </c>
      <c r="D11" s="56">
        <v>2002</v>
      </c>
      <c r="E11" s="55" t="s">
        <v>14</v>
      </c>
      <c r="F11" s="70">
        <v>9.61</v>
      </c>
      <c r="G11" s="48">
        <f t="shared" si="0"/>
        <v>235</v>
      </c>
      <c r="H11" s="49"/>
      <c r="I11" s="47">
        <v>2.77</v>
      </c>
      <c r="J11" s="48">
        <f t="shared" si="1"/>
        <v>274</v>
      </c>
      <c r="K11" s="49"/>
      <c r="L11" s="47">
        <v>10.5</v>
      </c>
      <c r="M11" s="48">
        <f t="shared" si="2"/>
        <v>139</v>
      </c>
      <c r="N11" s="49"/>
      <c r="O11" s="50">
        <v>0.002427314814814815</v>
      </c>
      <c r="P11" s="48">
        <f t="shared" si="3"/>
        <v>276</v>
      </c>
      <c r="Q11" s="51"/>
      <c r="R11" s="52">
        <f t="shared" si="4"/>
        <v>924</v>
      </c>
      <c r="S11" s="53">
        <v>6</v>
      </c>
    </row>
    <row r="12" spans="1:19" s="8" customFormat="1" ht="15.75">
      <c r="A12" s="54">
        <v>15</v>
      </c>
      <c r="B12" s="55" t="s">
        <v>207</v>
      </c>
      <c r="C12" s="55" t="s">
        <v>208</v>
      </c>
      <c r="D12" s="56">
        <v>2002</v>
      </c>
      <c r="E12" s="55" t="s">
        <v>16</v>
      </c>
      <c r="F12" s="70">
        <v>10.14</v>
      </c>
      <c r="G12" s="48">
        <f t="shared" si="0"/>
        <v>194</v>
      </c>
      <c r="H12" s="49"/>
      <c r="I12" s="47">
        <v>2.51</v>
      </c>
      <c r="J12" s="48">
        <f t="shared" si="1"/>
        <v>235</v>
      </c>
      <c r="K12" s="49"/>
      <c r="L12" s="47">
        <v>12</v>
      </c>
      <c r="M12" s="48">
        <f t="shared" si="2"/>
        <v>164</v>
      </c>
      <c r="N12" s="49"/>
      <c r="O12" s="50">
        <v>0.002430324074074074</v>
      </c>
      <c r="P12" s="48">
        <f t="shared" si="3"/>
        <v>276</v>
      </c>
      <c r="Q12" s="51"/>
      <c r="R12" s="52">
        <f t="shared" si="4"/>
        <v>869</v>
      </c>
      <c r="S12" s="53">
        <v>7</v>
      </c>
    </row>
    <row r="13" spans="1:19" ht="15.75">
      <c r="A13" s="35">
        <v>284</v>
      </c>
      <c r="B13" s="60" t="s">
        <v>188</v>
      </c>
      <c r="C13" s="60" t="s">
        <v>209</v>
      </c>
      <c r="D13" s="75">
        <v>2002</v>
      </c>
      <c r="E13" s="60" t="s">
        <v>14</v>
      </c>
      <c r="F13" s="70">
        <v>10.02</v>
      </c>
      <c r="G13" s="48">
        <f t="shared" si="0"/>
        <v>203</v>
      </c>
      <c r="H13" s="49"/>
      <c r="I13" s="47">
        <v>2.39</v>
      </c>
      <c r="J13" s="48">
        <f t="shared" si="1"/>
        <v>217</v>
      </c>
      <c r="K13" s="49"/>
      <c r="L13" s="47">
        <v>15</v>
      </c>
      <c r="M13" s="48">
        <f t="shared" si="2"/>
        <v>211</v>
      </c>
      <c r="N13" s="49"/>
      <c r="O13" s="50">
        <v>0.0026009259259259262</v>
      </c>
      <c r="P13" s="48">
        <f t="shared" si="3"/>
        <v>237</v>
      </c>
      <c r="Q13" s="51"/>
      <c r="R13" s="52">
        <f t="shared" si="4"/>
        <v>868</v>
      </c>
      <c r="S13" s="53">
        <v>8</v>
      </c>
    </row>
    <row r="14" spans="1:19" ht="15.75">
      <c r="A14" s="54">
        <v>52</v>
      </c>
      <c r="B14" s="61" t="s">
        <v>210</v>
      </c>
      <c r="C14" s="61" t="s">
        <v>211</v>
      </c>
      <c r="D14" s="56">
        <v>2002</v>
      </c>
      <c r="E14" s="55" t="s">
        <v>151</v>
      </c>
      <c r="F14" s="70">
        <v>9.97</v>
      </c>
      <c r="G14" s="48">
        <f t="shared" si="0"/>
        <v>207</v>
      </c>
      <c r="H14" s="49"/>
      <c r="I14" s="47">
        <v>2.53</v>
      </c>
      <c r="J14" s="48">
        <f t="shared" si="1"/>
        <v>238</v>
      </c>
      <c r="K14" s="49"/>
      <c r="L14" s="47">
        <v>12.5</v>
      </c>
      <c r="M14" s="48">
        <f t="shared" si="2"/>
        <v>173</v>
      </c>
      <c r="N14" s="49"/>
      <c r="O14" s="50">
        <v>0.0026393518518518515</v>
      </c>
      <c r="P14" s="48">
        <f t="shared" si="3"/>
        <v>229</v>
      </c>
      <c r="Q14" s="51"/>
      <c r="R14" s="52">
        <f t="shared" si="4"/>
        <v>847</v>
      </c>
      <c r="S14" s="53">
        <v>9</v>
      </c>
    </row>
    <row r="15" spans="1:19" ht="15.75">
      <c r="A15" s="54">
        <v>240</v>
      </c>
      <c r="B15" s="60" t="s">
        <v>212</v>
      </c>
      <c r="C15" s="60" t="s">
        <v>213</v>
      </c>
      <c r="D15" s="56">
        <v>2002</v>
      </c>
      <c r="E15" s="55" t="s">
        <v>14</v>
      </c>
      <c r="F15" s="70">
        <v>10.09</v>
      </c>
      <c r="G15" s="48">
        <f t="shared" si="0"/>
        <v>198</v>
      </c>
      <c r="H15" s="49"/>
      <c r="I15" s="47">
        <v>2.61</v>
      </c>
      <c r="J15" s="48">
        <f t="shared" si="1"/>
        <v>250</v>
      </c>
      <c r="K15" s="49"/>
      <c r="L15" s="47">
        <v>11.5</v>
      </c>
      <c r="M15" s="48">
        <f t="shared" si="2"/>
        <v>156</v>
      </c>
      <c r="N15" s="49"/>
      <c r="O15" s="50">
        <v>0.0028947916666666666</v>
      </c>
      <c r="P15" s="48">
        <f t="shared" si="3"/>
        <v>181</v>
      </c>
      <c r="Q15" s="51"/>
      <c r="R15" s="52">
        <f t="shared" si="4"/>
        <v>785</v>
      </c>
      <c r="S15" s="53">
        <v>10</v>
      </c>
    </row>
    <row r="16" spans="1:19" ht="15.75">
      <c r="A16" s="54">
        <v>59</v>
      </c>
      <c r="B16" s="55" t="s">
        <v>214</v>
      </c>
      <c r="C16" s="55" t="s">
        <v>144</v>
      </c>
      <c r="D16" s="56">
        <v>2002</v>
      </c>
      <c r="E16" s="55" t="s">
        <v>22</v>
      </c>
      <c r="F16" s="70">
        <v>10.21</v>
      </c>
      <c r="G16" s="48">
        <f t="shared" si="0"/>
        <v>189</v>
      </c>
      <c r="H16" s="49"/>
      <c r="I16" s="47">
        <v>2.11</v>
      </c>
      <c r="J16" s="48">
        <f t="shared" si="1"/>
        <v>172</v>
      </c>
      <c r="K16" s="49"/>
      <c r="L16" s="47">
        <v>9.5</v>
      </c>
      <c r="M16" s="48">
        <f t="shared" si="2"/>
        <v>121</v>
      </c>
      <c r="N16" s="49"/>
      <c r="O16" s="50">
        <v>0.0028190972222222224</v>
      </c>
      <c r="P16" s="48">
        <f t="shared" si="3"/>
        <v>194</v>
      </c>
      <c r="Q16" s="51"/>
      <c r="R16" s="52">
        <f t="shared" si="4"/>
        <v>676</v>
      </c>
      <c r="S16" s="53">
        <v>11</v>
      </c>
    </row>
    <row r="17" spans="1:19" ht="15.75">
      <c r="A17" s="54">
        <v>247</v>
      </c>
      <c r="B17" s="60" t="s">
        <v>205</v>
      </c>
      <c r="C17" s="60" t="s">
        <v>56</v>
      </c>
      <c r="D17" s="56">
        <v>2002</v>
      </c>
      <c r="E17" s="55" t="s">
        <v>14</v>
      </c>
      <c r="F17" s="70">
        <v>10.86</v>
      </c>
      <c r="G17" s="48">
        <f t="shared" si="0"/>
        <v>144</v>
      </c>
      <c r="H17" s="49"/>
      <c r="I17" s="47">
        <v>2.1</v>
      </c>
      <c r="J17" s="48">
        <f t="shared" si="1"/>
        <v>170</v>
      </c>
      <c r="K17" s="49"/>
      <c r="L17" s="47">
        <v>8.5</v>
      </c>
      <c r="M17" s="48">
        <f t="shared" si="2"/>
        <v>102</v>
      </c>
      <c r="N17" s="49"/>
      <c r="O17" s="50">
        <v>0.003065972222222222</v>
      </c>
      <c r="P17" s="48">
        <f t="shared" si="3"/>
        <v>154</v>
      </c>
      <c r="Q17" s="51"/>
      <c r="R17" s="52">
        <f t="shared" si="4"/>
        <v>570</v>
      </c>
      <c r="S17" s="53">
        <v>12</v>
      </c>
    </row>
    <row r="18" spans="1:19" ht="15.75">
      <c r="A18" s="43"/>
      <c r="B18" s="44"/>
      <c r="C18" s="44"/>
      <c r="D18" s="45"/>
      <c r="E18" s="46"/>
      <c r="F18" s="70"/>
      <c r="G18" s="48" t="str">
        <f t="shared" si="0"/>
        <v> </v>
      </c>
      <c r="H18" s="49"/>
      <c r="I18" s="47"/>
      <c r="J18" s="48" t="str">
        <f t="shared" si="1"/>
        <v> </v>
      </c>
      <c r="K18" s="49"/>
      <c r="L18" s="47"/>
      <c r="M18" s="48" t="str">
        <f t="shared" si="2"/>
        <v> </v>
      </c>
      <c r="N18" s="49"/>
      <c r="O18" s="50"/>
      <c r="P18" s="48" t="str">
        <f t="shared" si="3"/>
        <v> </v>
      </c>
      <c r="Q18" s="51"/>
      <c r="R18" s="52"/>
      <c r="S18" s="53"/>
    </row>
    <row r="19" spans="1:19" ht="15.75">
      <c r="A19" s="29">
        <v>117</v>
      </c>
      <c r="B19" s="28" t="s">
        <v>62</v>
      </c>
      <c r="C19" s="28" t="s">
        <v>63</v>
      </c>
      <c r="D19" s="20">
        <v>2001</v>
      </c>
      <c r="E19" s="21" t="s">
        <v>25</v>
      </c>
      <c r="F19" s="70">
        <v>7.96</v>
      </c>
      <c r="G19" s="48">
        <f t="shared" si="0"/>
        <v>399</v>
      </c>
      <c r="H19" s="49"/>
      <c r="I19" s="47">
        <v>3.85</v>
      </c>
      <c r="J19" s="48">
        <f t="shared" si="1"/>
        <v>417</v>
      </c>
      <c r="K19" s="49"/>
      <c r="L19" s="47">
        <v>25.5</v>
      </c>
      <c r="M19" s="48">
        <f t="shared" si="2"/>
        <v>346</v>
      </c>
      <c r="N19" s="49"/>
      <c r="O19" s="50">
        <v>0.0023131944444444445</v>
      </c>
      <c r="P19" s="48">
        <f t="shared" si="3"/>
        <v>305</v>
      </c>
      <c r="Q19" s="51"/>
      <c r="R19" s="52">
        <f aca="true" t="shared" si="5" ref="R19:R31">SUM(G19,J19,M19,P19)</f>
        <v>1467</v>
      </c>
      <c r="S19" s="53">
        <v>1</v>
      </c>
    </row>
    <row r="20" spans="1:19" ht="15.75">
      <c r="A20" s="29">
        <v>200</v>
      </c>
      <c r="B20" s="64" t="s">
        <v>217</v>
      </c>
      <c r="C20" s="64" t="s">
        <v>218</v>
      </c>
      <c r="D20" s="65">
        <v>2001</v>
      </c>
      <c r="E20" s="64" t="s">
        <v>21</v>
      </c>
      <c r="F20" s="70">
        <v>8.13</v>
      </c>
      <c r="G20" s="48">
        <f t="shared" si="0"/>
        <v>379</v>
      </c>
      <c r="H20" s="49"/>
      <c r="I20" s="47">
        <v>3.65</v>
      </c>
      <c r="J20" s="48">
        <f t="shared" si="1"/>
        <v>392</v>
      </c>
      <c r="K20" s="49"/>
      <c r="L20" s="47">
        <v>21.5</v>
      </c>
      <c r="M20" s="48">
        <f t="shared" si="2"/>
        <v>299</v>
      </c>
      <c r="N20" s="49"/>
      <c r="O20" s="50">
        <v>0.002039699074074074</v>
      </c>
      <c r="P20" s="48">
        <f t="shared" si="3"/>
        <v>388</v>
      </c>
      <c r="Q20" s="51"/>
      <c r="R20" s="52">
        <f t="shared" si="5"/>
        <v>1458</v>
      </c>
      <c r="S20" s="53">
        <v>2</v>
      </c>
    </row>
    <row r="21" spans="1:19" ht="15.75">
      <c r="A21" s="29">
        <v>201</v>
      </c>
      <c r="B21" s="64" t="s">
        <v>219</v>
      </c>
      <c r="C21" s="64" t="s">
        <v>220</v>
      </c>
      <c r="D21" s="65">
        <v>2001</v>
      </c>
      <c r="E21" s="64" t="s">
        <v>21</v>
      </c>
      <c r="F21" s="70">
        <v>8.78</v>
      </c>
      <c r="G21" s="48">
        <f t="shared" si="0"/>
        <v>310</v>
      </c>
      <c r="H21" s="49"/>
      <c r="I21" s="47">
        <v>3.22</v>
      </c>
      <c r="J21" s="48">
        <f t="shared" si="1"/>
        <v>336</v>
      </c>
      <c r="K21" s="49"/>
      <c r="L21" s="47">
        <v>20.5</v>
      </c>
      <c r="M21" s="48">
        <f t="shared" si="2"/>
        <v>286</v>
      </c>
      <c r="N21" s="49"/>
      <c r="O21" s="50">
        <v>0.0022318287037037038</v>
      </c>
      <c r="P21" s="48">
        <f t="shared" si="3"/>
        <v>328</v>
      </c>
      <c r="Q21" s="51"/>
      <c r="R21" s="52">
        <f t="shared" si="5"/>
        <v>1260</v>
      </c>
      <c r="S21" s="53">
        <v>3</v>
      </c>
    </row>
    <row r="22" spans="1:19" ht="15.75">
      <c r="A22" s="29">
        <v>61</v>
      </c>
      <c r="B22" s="64" t="s">
        <v>221</v>
      </c>
      <c r="C22" s="64" t="s">
        <v>222</v>
      </c>
      <c r="D22" s="65">
        <v>2001</v>
      </c>
      <c r="E22" s="64" t="s">
        <v>22</v>
      </c>
      <c r="F22" s="70">
        <v>9.11</v>
      </c>
      <c r="G22" s="48">
        <f t="shared" si="0"/>
        <v>278</v>
      </c>
      <c r="H22" s="49"/>
      <c r="I22" s="47">
        <v>3.34</v>
      </c>
      <c r="J22" s="48">
        <f t="shared" si="1"/>
        <v>352</v>
      </c>
      <c r="K22" s="49"/>
      <c r="L22" s="47">
        <v>19</v>
      </c>
      <c r="M22" s="48">
        <f t="shared" si="2"/>
        <v>267</v>
      </c>
      <c r="N22" s="49"/>
      <c r="O22" s="50">
        <v>0.002210532407407407</v>
      </c>
      <c r="P22" s="48">
        <f t="shared" si="3"/>
        <v>334</v>
      </c>
      <c r="Q22" s="51"/>
      <c r="R22" s="52">
        <f t="shared" si="5"/>
        <v>1231</v>
      </c>
      <c r="S22" s="53">
        <v>4</v>
      </c>
    </row>
    <row r="23" spans="1:19" ht="15.75">
      <c r="A23" s="29">
        <v>97</v>
      </c>
      <c r="B23" s="64" t="s">
        <v>65</v>
      </c>
      <c r="C23" s="64" t="s">
        <v>66</v>
      </c>
      <c r="D23" s="65">
        <v>2001</v>
      </c>
      <c r="E23" s="64" t="s">
        <v>15</v>
      </c>
      <c r="F23" s="70">
        <v>8.99</v>
      </c>
      <c r="G23" s="48">
        <f t="shared" si="0"/>
        <v>289</v>
      </c>
      <c r="H23" s="49"/>
      <c r="I23" s="47">
        <v>2.98</v>
      </c>
      <c r="J23" s="48">
        <f t="shared" si="1"/>
        <v>304</v>
      </c>
      <c r="K23" s="49"/>
      <c r="L23" s="47">
        <v>21</v>
      </c>
      <c r="M23" s="48">
        <f t="shared" si="2"/>
        <v>292</v>
      </c>
      <c r="N23" s="49"/>
      <c r="O23" s="50">
        <v>0.0023628472222222223</v>
      </c>
      <c r="P23" s="48">
        <f t="shared" si="3"/>
        <v>292</v>
      </c>
      <c r="Q23" s="51"/>
      <c r="R23" s="52">
        <f t="shared" si="5"/>
        <v>1177</v>
      </c>
      <c r="S23" s="53">
        <v>5</v>
      </c>
    </row>
    <row r="24" spans="1:19" ht="15.75">
      <c r="A24" s="29">
        <v>135</v>
      </c>
      <c r="B24" s="28" t="s">
        <v>223</v>
      </c>
      <c r="C24" s="28" t="s">
        <v>114</v>
      </c>
      <c r="D24" s="20">
        <v>2001</v>
      </c>
      <c r="E24" s="28" t="s">
        <v>24</v>
      </c>
      <c r="F24" s="70">
        <v>8.67</v>
      </c>
      <c r="G24" s="48">
        <f t="shared" si="0"/>
        <v>321</v>
      </c>
      <c r="H24" s="49"/>
      <c r="I24" s="47">
        <v>3.52</v>
      </c>
      <c r="J24" s="48">
        <f t="shared" si="1"/>
        <v>376</v>
      </c>
      <c r="K24" s="49"/>
      <c r="L24" s="47">
        <v>11</v>
      </c>
      <c r="M24" s="48">
        <f t="shared" si="2"/>
        <v>147</v>
      </c>
      <c r="N24" s="49"/>
      <c r="O24" s="50">
        <v>0.0022593749999999997</v>
      </c>
      <c r="P24" s="48">
        <f t="shared" si="3"/>
        <v>320</v>
      </c>
      <c r="Q24" s="51"/>
      <c r="R24" s="52">
        <f t="shared" si="5"/>
        <v>1164</v>
      </c>
      <c r="S24" s="53">
        <v>6</v>
      </c>
    </row>
    <row r="25" spans="1:19" s="8" customFormat="1" ht="15.75">
      <c r="A25" s="29">
        <v>133</v>
      </c>
      <c r="B25" s="28" t="s">
        <v>23</v>
      </c>
      <c r="C25" s="28" t="s">
        <v>64</v>
      </c>
      <c r="D25" s="20">
        <v>2001</v>
      </c>
      <c r="E25" s="28" t="s">
        <v>24</v>
      </c>
      <c r="F25" s="70">
        <v>8.86</v>
      </c>
      <c r="G25" s="48">
        <f t="shared" si="0"/>
        <v>302</v>
      </c>
      <c r="H25" s="49"/>
      <c r="I25" s="47">
        <v>3.08</v>
      </c>
      <c r="J25" s="48">
        <f t="shared" si="1"/>
        <v>318</v>
      </c>
      <c r="K25" s="49"/>
      <c r="L25" s="47">
        <v>15</v>
      </c>
      <c r="M25" s="48">
        <f t="shared" si="2"/>
        <v>211</v>
      </c>
      <c r="N25" s="49"/>
      <c r="O25" s="50">
        <v>0.0022283564814814813</v>
      </c>
      <c r="P25" s="48">
        <f t="shared" si="3"/>
        <v>329</v>
      </c>
      <c r="Q25" s="51"/>
      <c r="R25" s="52">
        <f t="shared" si="5"/>
        <v>1160</v>
      </c>
      <c r="S25" s="53">
        <v>7</v>
      </c>
    </row>
    <row r="26" spans="1:19" ht="15.75">
      <c r="A26" s="29">
        <v>199</v>
      </c>
      <c r="B26" s="64" t="s">
        <v>224</v>
      </c>
      <c r="C26" s="64" t="s">
        <v>225</v>
      </c>
      <c r="D26" s="65">
        <v>2001</v>
      </c>
      <c r="E26" s="64" t="s">
        <v>21</v>
      </c>
      <c r="F26" s="70">
        <v>9.39</v>
      </c>
      <c r="G26" s="48">
        <f t="shared" si="0"/>
        <v>254</v>
      </c>
      <c r="H26" s="49"/>
      <c r="I26" s="47">
        <v>3.09</v>
      </c>
      <c r="J26" s="48">
        <f t="shared" si="1"/>
        <v>319</v>
      </c>
      <c r="K26" s="49"/>
      <c r="L26" s="47">
        <v>19</v>
      </c>
      <c r="M26" s="48">
        <f t="shared" si="2"/>
        <v>267</v>
      </c>
      <c r="N26" s="49"/>
      <c r="O26" s="50">
        <v>0.002328703703703704</v>
      </c>
      <c r="P26" s="48">
        <f t="shared" si="3"/>
        <v>301</v>
      </c>
      <c r="Q26" s="51"/>
      <c r="R26" s="52">
        <f t="shared" si="5"/>
        <v>1141</v>
      </c>
      <c r="S26" s="53">
        <v>8</v>
      </c>
    </row>
    <row r="27" spans="1:19" ht="15.75">
      <c r="A27" s="29">
        <v>16</v>
      </c>
      <c r="B27" s="64" t="s">
        <v>82</v>
      </c>
      <c r="C27" s="64" t="s">
        <v>100</v>
      </c>
      <c r="D27" s="65">
        <v>2001</v>
      </c>
      <c r="E27" s="64" t="s">
        <v>16</v>
      </c>
      <c r="F27" s="70">
        <v>9.32</v>
      </c>
      <c r="G27" s="48">
        <f t="shared" si="0"/>
        <v>260</v>
      </c>
      <c r="H27" s="49"/>
      <c r="I27" s="47">
        <v>3.09</v>
      </c>
      <c r="J27" s="48">
        <f t="shared" si="1"/>
        <v>319</v>
      </c>
      <c r="K27" s="49"/>
      <c r="L27" s="47">
        <v>20.5</v>
      </c>
      <c r="M27" s="48">
        <f t="shared" si="2"/>
        <v>286</v>
      </c>
      <c r="N27" s="49"/>
      <c r="O27" s="50">
        <v>0.002498032407407407</v>
      </c>
      <c r="P27" s="48">
        <f t="shared" si="3"/>
        <v>260</v>
      </c>
      <c r="Q27" s="51"/>
      <c r="R27" s="52">
        <f t="shared" si="5"/>
        <v>1125</v>
      </c>
      <c r="S27" s="53">
        <v>9</v>
      </c>
    </row>
    <row r="28" spans="1:19" ht="15.75">
      <c r="A28" s="29">
        <v>134</v>
      </c>
      <c r="B28" s="28" t="s">
        <v>226</v>
      </c>
      <c r="C28" s="28" t="s">
        <v>63</v>
      </c>
      <c r="D28" s="20">
        <v>2001</v>
      </c>
      <c r="E28" s="28" t="s">
        <v>24</v>
      </c>
      <c r="F28" s="70">
        <v>9.84</v>
      </c>
      <c r="G28" s="48">
        <f t="shared" si="0"/>
        <v>217</v>
      </c>
      <c r="H28" s="49"/>
      <c r="I28" s="47">
        <v>2.98</v>
      </c>
      <c r="J28" s="48">
        <f t="shared" si="1"/>
        <v>304</v>
      </c>
      <c r="K28" s="49"/>
      <c r="L28" s="47">
        <v>18</v>
      </c>
      <c r="M28" s="48">
        <f t="shared" si="2"/>
        <v>253</v>
      </c>
      <c r="N28" s="49"/>
      <c r="O28" s="50">
        <v>0.002398263888888889</v>
      </c>
      <c r="P28" s="48">
        <f t="shared" si="3"/>
        <v>284</v>
      </c>
      <c r="Q28" s="51"/>
      <c r="R28" s="52">
        <f t="shared" si="5"/>
        <v>1058</v>
      </c>
      <c r="S28" s="53">
        <v>10</v>
      </c>
    </row>
    <row r="29" spans="1:19" ht="15.75">
      <c r="A29" s="29">
        <v>130</v>
      </c>
      <c r="B29" s="28" t="s">
        <v>227</v>
      </c>
      <c r="C29" s="28" t="s">
        <v>228</v>
      </c>
      <c r="D29" s="20">
        <v>2001</v>
      </c>
      <c r="E29" s="28" t="s">
        <v>24</v>
      </c>
      <c r="F29" s="70">
        <v>9.79</v>
      </c>
      <c r="G29" s="48">
        <f t="shared" si="0"/>
        <v>221</v>
      </c>
      <c r="H29" s="49"/>
      <c r="I29" s="47">
        <v>2.86</v>
      </c>
      <c r="J29" s="48">
        <f t="shared" si="1"/>
        <v>287</v>
      </c>
      <c r="K29" s="49"/>
      <c r="L29" s="47">
        <v>15</v>
      </c>
      <c r="M29" s="48">
        <f t="shared" si="2"/>
        <v>211</v>
      </c>
      <c r="N29" s="49"/>
      <c r="O29" s="50">
        <v>0.002624768518518518</v>
      </c>
      <c r="P29" s="48">
        <f t="shared" si="3"/>
        <v>232</v>
      </c>
      <c r="Q29" s="51"/>
      <c r="R29" s="52">
        <f t="shared" si="5"/>
        <v>951</v>
      </c>
      <c r="S29" s="53">
        <v>11</v>
      </c>
    </row>
    <row r="30" spans="1:19" ht="15.75">
      <c r="A30" s="29">
        <v>17</v>
      </c>
      <c r="B30" s="64" t="s">
        <v>67</v>
      </c>
      <c r="C30" s="64" t="s">
        <v>104</v>
      </c>
      <c r="D30" s="65">
        <v>2001</v>
      </c>
      <c r="E30" s="64" t="s">
        <v>16</v>
      </c>
      <c r="F30" s="70">
        <v>9.81</v>
      </c>
      <c r="G30" s="48">
        <f t="shared" si="0"/>
        <v>219</v>
      </c>
      <c r="H30" s="49"/>
      <c r="I30" s="47">
        <v>2.52</v>
      </c>
      <c r="J30" s="48">
        <f t="shared" si="1"/>
        <v>237</v>
      </c>
      <c r="K30" s="49"/>
      <c r="L30" s="47">
        <v>12.5</v>
      </c>
      <c r="M30" s="48">
        <f t="shared" si="2"/>
        <v>173</v>
      </c>
      <c r="N30" s="49"/>
      <c r="O30" s="50">
        <v>0.0023922453703703705</v>
      </c>
      <c r="P30" s="48">
        <f t="shared" si="3"/>
        <v>285</v>
      </c>
      <c r="Q30" s="51"/>
      <c r="R30" s="52">
        <f t="shared" si="5"/>
        <v>914</v>
      </c>
      <c r="S30" s="53">
        <v>12</v>
      </c>
    </row>
    <row r="31" spans="1:19" ht="15.75">
      <c r="A31" s="43">
        <v>7</v>
      </c>
      <c r="B31" s="44" t="s">
        <v>229</v>
      </c>
      <c r="C31" s="44" t="s">
        <v>112</v>
      </c>
      <c r="D31" s="45">
        <v>2001</v>
      </c>
      <c r="E31" s="46" t="s">
        <v>16</v>
      </c>
      <c r="F31" s="70">
        <v>9.73</v>
      </c>
      <c r="G31" s="48">
        <f t="shared" si="0"/>
        <v>225</v>
      </c>
      <c r="H31" s="49"/>
      <c r="I31" s="47">
        <v>2.85</v>
      </c>
      <c r="J31" s="48">
        <f t="shared" si="1"/>
        <v>285</v>
      </c>
      <c r="K31" s="49"/>
      <c r="L31" s="47">
        <v>14.5</v>
      </c>
      <c r="M31" s="48">
        <f t="shared" si="2"/>
        <v>204</v>
      </c>
      <c r="N31" s="49"/>
      <c r="O31" s="50">
        <v>0.0030177083333333336</v>
      </c>
      <c r="P31" s="48">
        <f t="shared" si="3"/>
        <v>161</v>
      </c>
      <c r="Q31" s="51"/>
      <c r="R31" s="52">
        <f t="shared" si="5"/>
        <v>875</v>
      </c>
      <c r="S31" s="53">
        <v>13</v>
      </c>
    </row>
    <row r="32" spans="16:19" ht="12.75">
      <c r="P32" s="34"/>
      <c r="Q32" s="34"/>
      <c r="R32" s="34"/>
      <c r="S32" s="34"/>
    </row>
    <row r="33" spans="16:19" ht="12.75">
      <c r="P33" s="34"/>
      <c r="Q33" s="34"/>
      <c r="R33" s="34"/>
      <c r="S33" s="34"/>
    </row>
    <row r="34" spans="16:19" ht="12.75">
      <c r="P34" s="34"/>
      <c r="Q34" s="34"/>
      <c r="R34" s="34"/>
      <c r="S34" s="34"/>
    </row>
    <row r="35" spans="16:19" ht="12.75">
      <c r="P35" s="34"/>
      <c r="Q35" s="34"/>
      <c r="R35" s="34"/>
      <c r="S35" s="34"/>
    </row>
    <row r="36" spans="16:19" ht="12.75">
      <c r="P36" s="34"/>
      <c r="Q36" s="34"/>
      <c r="R36" s="34"/>
      <c r="S36" s="34"/>
    </row>
    <row r="37" spans="16:19" ht="12.75">
      <c r="P37" s="34"/>
      <c r="Q37" s="34"/>
      <c r="R37" s="34"/>
      <c r="S37" s="34"/>
    </row>
    <row r="38" spans="16:19" ht="12.75">
      <c r="P38" s="34"/>
      <c r="Q38" s="34"/>
      <c r="R38" s="34"/>
      <c r="S38" s="34"/>
    </row>
    <row r="39" spans="16:19" ht="12.75">
      <c r="P39" s="34"/>
      <c r="Q39" s="34"/>
      <c r="R39" s="34"/>
      <c r="S39" s="34"/>
    </row>
    <row r="40" spans="16:19" ht="12.75">
      <c r="P40" s="34"/>
      <c r="Q40" s="34"/>
      <c r="R40" s="34"/>
      <c r="S40" s="34"/>
    </row>
    <row r="41" spans="16:19" ht="12.75">
      <c r="P41" s="34"/>
      <c r="Q41" s="34"/>
      <c r="R41" s="34"/>
      <c r="S41" s="34"/>
    </row>
    <row r="42" spans="16:19" ht="12.75">
      <c r="P42" s="34"/>
      <c r="Q42" s="34"/>
      <c r="R42" s="34"/>
      <c r="S42" s="34"/>
    </row>
    <row r="43" spans="16:19" ht="12.75">
      <c r="P43" s="34"/>
      <c r="Q43" s="34"/>
      <c r="R43" s="34"/>
      <c r="S43" s="34"/>
    </row>
    <row r="44" spans="16:19" ht="12.75">
      <c r="P44" s="34"/>
      <c r="Q44" s="34"/>
      <c r="R44" s="34"/>
      <c r="S44" s="34"/>
    </row>
    <row r="45" spans="16:19" ht="12.75">
      <c r="P45" s="34"/>
      <c r="Q45" s="34"/>
      <c r="R45" s="34"/>
      <c r="S45" s="34"/>
    </row>
    <row r="46" spans="16:19" ht="12.75">
      <c r="P46" s="34"/>
      <c r="Q46" s="34"/>
      <c r="R46" s="34"/>
      <c r="S46" s="34"/>
    </row>
    <row r="47" spans="16:19" ht="12.75">
      <c r="P47" s="34"/>
      <c r="Q47" s="34"/>
      <c r="R47" s="34"/>
      <c r="S47" s="34"/>
    </row>
    <row r="48" spans="16:19" ht="12.75">
      <c r="P48" s="34"/>
      <c r="Q48" s="34"/>
      <c r="R48" s="34"/>
      <c r="S48" s="34"/>
    </row>
    <row r="49" spans="16:19" ht="12.75">
      <c r="P49" s="34"/>
      <c r="Q49" s="34"/>
      <c r="R49" s="34"/>
      <c r="S49" s="34"/>
    </row>
    <row r="50" spans="16:19" ht="12.75">
      <c r="P50" s="34"/>
      <c r="Q50" s="34"/>
      <c r="R50" s="34"/>
      <c r="S50" s="34"/>
    </row>
    <row r="51" spans="16:19" ht="12.75">
      <c r="P51" s="34"/>
      <c r="Q51" s="34"/>
      <c r="R51" s="34"/>
      <c r="S51" s="34"/>
    </row>
    <row r="52" spans="16:19" ht="12.75">
      <c r="P52" s="34"/>
      <c r="Q52" s="34"/>
      <c r="R52" s="34"/>
      <c r="S52" s="34"/>
    </row>
    <row r="53" spans="16:19" ht="12.75">
      <c r="P53" s="34"/>
      <c r="Q53" s="34"/>
      <c r="R53" s="34"/>
      <c r="S53" s="34"/>
    </row>
    <row r="54" spans="16:19" ht="12.75">
      <c r="P54" s="34"/>
      <c r="Q54" s="34"/>
      <c r="R54" s="34"/>
      <c r="S54" s="34"/>
    </row>
    <row r="55" spans="16:19" ht="12.75">
      <c r="P55" s="34"/>
      <c r="Q55" s="34"/>
      <c r="R55" s="34"/>
      <c r="S55" s="34"/>
    </row>
  </sheetData>
  <mergeCells count="12">
    <mergeCell ref="R3:S3"/>
    <mergeCell ref="L3:N3"/>
    <mergeCell ref="O3:Q3"/>
    <mergeCell ref="B3:B4"/>
    <mergeCell ref="C3:C4"/>
    <mergeCell ref="D3:D4"/>
    <mergeCell ref="E3:E4"/>
    <mergeCell ref="A3:A4"/>
    <mergeCell ref="L1:N1"/>
    <mergeCell ref="F3:H3"/>
    <mergeCell ref="I3:K3"/>
    <mergeCell ref="A1:I1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workbookViewId="0" topLeftCell="A1">
      <selection activeCell="D22" sqref="D22"/>
    </sheetView>
  </sheetViews>
  <sheetFormatPr defaultColWidth="12" defaultRowHeight="12.75"/>
  <cols>
    <col min="1" max="1" width="5.16015625" style="8" customWidth="1"/>
    <col min="2" max="2" width="13.5" style="0" customWidth="1"/>
    <col min="3" max="3" width="13.33203125" style="0" customWidth="1"/>
    <col min="4" max="4" width="6.5" style="0" customWidth="1"/>
    <col min="5" max="5" width="19.16015625" style="0" customWidth="1"/>
    <col min="6" max="6" width="7.33203125" style="10" customWidth="1"/>
    <col min="7" max="7" width="5.83203125" style="0" customWidth="1"/>
    <col min="8" max="8" width="2.83203125" style="0" customWidth="1"/>
    <col min="9" max="9" width="7.33203125" style="10" customWidth="1"/>
    <col min="10" max="10" width="5.83203125" style="0" customWidth="1"/>
    <col min="11" max="11" width="2.83203125" style="0" customWidth="1"/>
    <col min="12" max="12" width="7.33203125" style="10" customWidth="1"/>
    <col min="13" max="13" width="5.83203125" style="0" customWidth="1"/>
    <col min="14" max="14" width="2.83203125" style="0" customWidth="1"/>
    <col min="15" max="15" width="10.83203125" style="11" customWidth="1"/>
    <col min="16" max="16" width="5.83203125" style="0" customWidth="1"/>
    <col min="17" max="17" width="2.83203125" style="0" customWidth="1"/>
    <col min="18" max="18" width="8" style="0" customWidth="1"/>
    <col min="19" max="19" width="7.16015625" style="0" customWidth="1"/>
    <col min="20" max="21" width="1.83203125" style="0" customWidth="1"/>
    <col min="22" max="29" width="6.83203125" style="0" customWidth="1"/>
  </cols>
  <sheetData>
    <row r="1" spans="1:19" s="3" customFormat="1" ht="18.75" customHeight="1">
      <c r="A1" s="82" t="s">
        <v>156</v>
      </c>
      <c r="B1" s="82"/>
      <c r="C1" s="82"/>
      <c r="D1" s="82"/>
      <c r="E1" s="82"/>
      <c r="F1" s="82"/>
      <c r="G1" s="82"/>
      <c r="H1" s="82"/>
      <c r="I1" s="82"/>
      <c r="J1" s="5"/>
      <c r="L1" s="78"/>
      <c r="M1" s="78"/>
      <c r="N1" s="78"/>
      <c r="O1" s="6"/>
      <c r="P1" s="7" t="s">
        <v>254</v>
      </c>
      <c r="S1" s="7" t="s">
        <v>255</v>
      </c>
    </row>
    <row r="2" ht="12.75" customHeight="1"/>
    <row r="3" spans="1:19" ht="15.75">
      <c r="A3" s="76" t="s">
        <v>0</v>
      </c>
      <c r="B3" s="85" t="s">
        <v>1</v>
      </c>
      <c r="C3" s="85" t="s">
        <v>2</v>
      </c>
      <c r="D3" s="76" t="s">
        <v>3</v>
      </c>
      <c r="E3" s="85" t="s">
        <v>4</v>
      </c>
      <c r="F3" s="79" t="s">
        <v>5</v>
      </c>
      <c r="G3" s="79"/>
      <c r="H3" s="80"/>
      <c r="I3" s="81" t="s">
        <v>6</v>
      </c>
      <c r="J3" s="79"/>
      <c r="K3" s="80"/>
      <c r="L3" s="81" t="s">
        <v>7</v>
      </c>
      <c r="M3" s="79"/>
      <c r="N3" s="80"/>
      <c r="O3" s="81" t="s">
        <v>61</v>
      </c>
      <c r="P3" s="79"/>
      <c r="Q3" s="80"/>
      <c r="R3" s="83" t="s">
        <v>9</v>
      </c>
      <c r="S3" s="84"/>
    </row>
    <row r="4" spans="1:19" s="8" customFormat="1" ht="15.75">
      <c r="A4" s="77"/>
      <c r="B4" s="86"/>
      <c r="C4" s="86"/>
      <c r="D4" s="77"/>
      <c r="E4" s="86"/>
      <c r="F4" s="39" t="s">
        <v>10</v>
      </c>
      <c r="G4" s="37" t="s">
        <v>11</v>
      </c>
      <c r="H4" s="38"/>
      <c r="I4" s="39" t="s">
        <v>12</v>
      </c>
      <c r="J4" s="37" t="s">
        <v>11</v>
      </c>
      <c r="K4" s="38"/>
      <c r="L4" s="39" t="s">
        <v>12</v>
      </c>
      <c r="M4" s="37" t="s">
        <v>11</v>
      </c>
      <c r="N4" s="38"/>
      <c r="O4" s="40" t="s">
        <v>10</v>
      </c>
      <c r="P4" s="37" t="s">
        <v>11</v>
      </c>
      <c r="Q4" s="38"/>
      <c r="R4" s="41" t="s">
        <v>11</v>
      </c>
      <c r="S4" s="42" t="s">
        <v>13</v>
      </c>
    </row>
    <row r="5" spans="1:19" ht="15" customHeight="1">
      <c r="A5" s="54"/>
      <c r="B5" s="71"/>
      <c r="C5" s="71"/>
      <c r="D5" s="72"/>
      <c r="E5" s="71"/>
      <c r="F5" s="70"/>
      <c r="G5" s="48" t="str">
        <f aca="true" t="shared" si="0" ref="G5:G37">IF(F5&gt;0,ROUNDDOWN(((50/F5)-3.648)/0.0066,0)," ")</f>
        <v> </v>
      </c>
      <c r="H5" s="49"/>
      <c r="I5" s="47"/>
      <c r="J5" s="48" t="str">
        <f aca="true" t="shared" si="1" ref="J5:J37">IF(I5&gt;0,ROUNDDOWN((SQRT(I5)-1.0935)/0.00208,0)," ")</f>
        <v> </v>
      </c>
      <c r="K5" s="49"/>
      <c r="L5" s="47"/>
      <c r="M5" s="48" t="str">
        <f aca="true" t="shared" si="2" ref="M5:M37">IF(L5&gt;0,ROUNDDOWN((SQRT(L5)-2.0232)/0.00874,0)," ")</f>
        <v> </v>
      </c>
      <c r="N5" s="49"/>
      <c r="O5" s="50"/>
      <c r="P5" s="48" t="str">
        <f aca="true" t="shared" si="3" ref="P5:P37">IF(O5&gt;0,ROUNDDOWN(((800/(O5*86400))-2.0232)/0.00647,0)," ")</f>
        <v> </v>
      </c>
      <c r="Q5" s="51"/>
      <c r="R5" s="52"/>
      <c r="S5" s="53"/>
    </row>
    <row r="6" spans="1:19" ht="13.5" customHeight="1">
      <c r="A6" s="100">
        <v>21</v>
      </c>
      <c r="B6" s="101" t="s">
        <v>68</v>
      </c>
      <c r="C6" s="101" t="s">
        <v>69</v>
      </c>
      <c r="D6" s="102">
        <v>2000</v>
      </c>
      <c r="E6" s="101" t="s">
        <v>16</v>
      </c>
      <c r="F6" s="103">
        <v>8.02</v>
      </c>
      <c r="G6" s="104">
        <f t="shared" si="0"/>
        <v>391</v>
      </c>
      <c r="H6" s="105"/>
      <c r="I6" s="106">
        <v>4.03</v>
      </c>
      <c r="J6" s="104">
        <f t="shared" si="1"/>
        <v>439</v>
      </c>
      <c r="K6" s="105"/>
      <c r="L6" s="106">
        <v>29.5</v>
      </c>
      <c r="M6" s="104">
        <f t="shared" si="2"/>
        <v>389</v>
      </c>
      <c r="N6" s="105"/>
      <c r="O6" s="107">
        <v>0.001987268518518519</v>
      </c>
      <c r="P6" s="104">
        <f t="shared" si="3"/>
        <v>407</v>
      </c>
      <c r="Q6" s="108"/>
      <c r="R6" s="109">
        <f aca="true" t="shared" si="4" ref="R6:R26">SUM(G6,J6,M6,P6)</f>
        <v>1626</v>
      </c>
      <c r="S6" s="110">
        <v>1</v>
      </c>
    </row>
    <row r="7" spans="1:19" ht="13.5" customHeight="1">
      <c r="A7" s="100">
        <v>63</v>
      </c>
      <c r="B7" s="111" t="s">
        <v>73</v>
      </c>
      <c r="C7" s="111" t="s">
        <v>72</v>
      </c>
      <c r="D7" s="112">
        <v>2000</v>
      </c>
      <c r="E7" s="111" t="s">
        <v>22</v>
      </c>
      <c r="F7" s="103">
        <v>8.17</v>
      </c>
      <c r="G7" s="104">
        <f t="shared" si="0"/>
        <v>374</v>
      </c>
      <c r="H7" s="105"/>
      <c r="I7" s="106">
        <v>3.71</v>
      </c>
      <c r="J7" s="104">
        <f t="shared" si="1"/>
        <v>400</v>
      </c>
      <c r="K7" s="105"/>
      <c r="L7" s="106">
        <v>32</v>
      </c>
      <c r="M7" s="104">
        <f t="shared" si="2"/>
        <v>415</v>
      </c>
      <c r="N7" s="105"/>
      <c r="O7" s="107">
        <v>0.002016435185185185</v>
      </c>
      <c r="P7" s="104">
        <f t="shared" si="3"/>
        <v>397</v>
      </c>
      <c r="Q7" s="108"/>
      <c r="R7" s="109">
        <f t="shared" si="4"/>
        <v>1586</v>
      </c>
      <c r="S7" s="110">
        <v>2</v>
      </c>
    </row>
    <row r="8" spans="1:19" ht="13.5" customHeight="1">
      <c r="A8" s="100">
        <v>118</v>
      </c>
      <c r="B8" s="111" t="s">
        <v>41</v>
      </c>
      <c r="C8" s="111" t="s">
        <v>72</v>
      </c>
      <c r="D8" s="112">
        <v>2000</v>
      </c>
      <c r="E8" s="111" t="s">
        <v>25</v>
      </c>
      <c r="F8" s="103">
        <v>8.03</v>
      </c>
      <c r="G8" s="104">
        <f t="shared" si="0"/>
        <v>390</v>
      </c>
      <c r="H8" s="105"/>
      <c r="I8" s="106">
        <v>3.96</v>
      </c>
      <c r="J8" s="104">
        <f t="shared" si="1"/>
        <v>430</v>
      </c>
      <c r="K8" s="105"/>
      <c r="L8" s="106">
        <v>28</v>
      </c>
      <c r="M8" s="104">
        <f t="shared" si="2"/>
        <v>373</v>
      </c>
      <c r="N8" s="105"/>
      <c r="O8" s="107">
        <v>0.0021416666666666667</v>
      </c>
      <c r="P8" s="104">
        <f t="shared" si="3"/>
        <v>355</v>
      </c>
      <c r="Q8" s="108"/>
      <c r="R8" s="109">
        <f t="shared" si="4"/>
        <v>1548</v>
      </c>
      <c r="S8" s="110">
        <v>3</v>
      </c>
    </row>
    <row r="9" spans="1:19" ht="13.5" customHeight="1">
      <c r="A9" s="100">
        <v>136</v>
      </c>
      <c r="B9" s="111" t="s">
        <v>187</v>
      </c>
      <c r="C9" s="111" t="s">
        <v>64</v>
      </c>
      <c r="D9" s="112">
        <v>2000</v>
      </c>
      <c r="E9" s="111" t="s">
        <v>24</v>
      </c>
      <c r="F9" s="103">
        <v>8.16</v>
      </c>
      <c r="G9" s="104">
        <f t="shared" si="0"/>
        <v>375</v>
      </c>
      <c r="H9" s="105"/>
      <c r="I9" s="106">
        <v>3.94</v>
      </c>
      <c r="J9" s="104">
        <f t="shared" si="1"/>
        <v>428</v>
      </c>
      <c r="K9" s="105"/>
      <c r="L9" s="106">
        <v>24</v>
      </c>
      <c r="M9" s="104">
        <f t="shared" si="2"/>
        <v>329</v>
      </c>
      <c r="N9" s="105"/>
      <c r="O9" s="107">
        <v>0.00224212962962963</v>
      </c>
      <c r="P9" s="104">
        <f t="shared" si="3"/>
        <v>325</v>
      </c>
      <c r="Q9" s="108"/>
      <c r="R9" s="109">
        <f t="shared" si="4"/>
        <v>1457</v>
      </c>
      <c r="S9" s="110">
        <v>4</v>
      </c>
    </row>
    <row r="10" spans="1:19" ht="13.5" customHeight="1">
      <c r="A10" s="100">
        <v>205</v>
      </c>
      <c r="B10" s="101" t="s">
        <v>230</v>
      </c>
      <c r="C10" s="101" t="s">
        <v>231</v>
      </c>
      <c r="D10" s="102">
        <v>2000</v>
      </c>
      <c r="E10" s="101" t="s">
        <v>21</v>
      </c>
      <c r="F10" s="103">
        <v>8.34</v>
      </c>
      <c r="G10" s="104">
        <f t="shared" si="0"/>
        <v>355</v>
      </c>
      <c r="H10" s="105"/>
      <c r="I10" s="106">
        <v>3.83</v>
      </c>
      <c r="J10" s="104">
        <f t="shared" si="1"/>
        <v>415</v>
      </c>
      <c r="K10" s="105"/>
      <c r="L10" s="106">
        <v>25</v>
      </c>
      <c r="M10" s="104">
        <f t="shared" si="2"/>
        <v>340</v>
      </c>
      <c r="N10" s="105"/>
      <c r="O10" s="107">
        <v>0.0021770833333333334</v>
      </c>
      <c r="P10" s="104">
        <f t="shared" si="3"/>
        <v>344</v>
      </c>
      <c r="Q10" s="108"/>
      <c r="R10" s="109">
        <f t="shared" si="4"/>
        <v>1454</v>
      </c>
      <c r="S10" s="110">
        <v>5</v>
      </c>
    </row>
    <row r="11" spans="1:19" ht="13.5" customHeight="1">
      <c r="A11" s="100">
        <v>120</v>
      </c>
      <c r="B11" s="111" t="s">
        <v>42</v>
      </c>
      <c r="C11" s="111" t="s">
        <v>71</v>
      </c>
      <c r="D11" s="112">
        <v>2000</v>
      </c>
      <c r="E11" s="111" t="s">
        <v>25</v>
      </c>
      <c r="F11" s="103">
        <v>8.66</v>
      </c>
      <c r="G11" s="104">
        <f t="shared" si="0"/>
        <v>322</v>
      </c>
      <c r="H11" s="105"/>
      <c r="I11" s="106">
        <v>2.56</v>
      </c>
      <c r="J11" s="104">
        <f t="shared" si="1"/>
        <v>243</v>
      </c>
      <c r="K11" s="105"/>
      <c r="L11" s="106">
        <v>35</v>
      </c>
      <c r="M11" s="104">
        <f t="shared" si="2"/>
        <v>445</v>
      </c>
      <c r="N11" s="105"/>
      <c r="O11" s="107">
        <v>0.0020168981481481483</v>
      </c>
      <c r="P11" s="104">
        <f t="shared" si="3"/>
        <v>396</v>
      </c>
      <c r="Q11" s="108"/>
      <c r="R11" s="109">
        <f t="shared" si="4"/>
        <v>1406</v>
      </c>
      <c r="S11" s="110">
        <v>6</v>
      </c>
    </row>
    <row r="12" spans="1:19" ht="13.5" customHeight="1">
      <c r="A12" s="100">
        <v>121</v>
      </c>
      <c r="B12" s="111" t="s">
        <v>32</v>
      </c>
      <c r="C12" s="111" t="s">
        <v>70</v>
      </c>
      <c r="D12" s="112">
        <v>2000</v>
      </c>
      <c r="E12" s="111" t="s">
        <v>25</v>
      </c>
      <c r="F12" s="103">
        <v>8.32</v>
      </c>
      <c r="G12" s="104">
        <f t="shared" si="0"/>
        <v>357</v>
      </c>
      <c r="H12" s="105"/>
      <c r="I12" s="106">
        <v>3.92</v>
      </c>
      <c r="J12" s="104">
        <f t="shared" si="1"/>
        <v>426</v>
      </c>
      <c r="K12" s="105"/>
      <c r="L12" s="106">
        <v>24.5</v>
      </c>
      <c r="M12" s="104">
        <f t="shared" si="2"/>
        <v>334</v>
      </c>
      <c r="N12" s="105"/>
      <c r="O12" s="107">
        <v>0.0023967592592592595</v>
      </c>
      <c r="P12" s="104">
        <f t="shared" si="3"/>
        <v>284</v>
      </c>
      <c r="Q12" s="108"/>
      <c r="R12" s="109">
        <f t="shared" si="4"/>
        <v>1401</v>
      </c>
      <c r="S12" s="110">
        <v>7</v>
      </c>
    </row>
    <row r="13" spans="1:19" ht="13.5" customHeight="1">
      <c r="A13" s="100">
        <v>22</v>
      </c>
      <c r="B13" s="101" t="s">
        <v>232</v>
      </c>
      <c r="C13" s="101" t="s">
        <v>233</v>
      </c>
      <c r="D13" s="112">
        <v>2000</v>
      </c>
      <c r="E13" s="101" t="s">
        <v>16</v>
      </c>
      <c r="F13" s="103">
        <v>8.69</v>
      </c>
      <c r="G13" s="104">
        <f t="shared" si="0"/>
        <v>319</v>
      </c>
      <c r="H13" s="105"/>
      <c r="I13" s="106">
        <v>3.32</v>
      </c>
      <c r="J13" s="104">
        <f t="shared" si="1"/>
        <v>350</v>
      </c>
      <c r="K13" s="105"/>
      <c r="L13" s="106">
        <v>20.5</v>
      </c>
      <c r="M13" s="104">
        <f t="shared" si="2"/>
        <v>286</v>
      </c>
      <c r="N13" s="105"/>
      <c r="O13" s="107">
        <v>0.0020358796296296297</v>
      </c>
      <c r="P13" s="104">
        <f t="shared" si="3"/>
        <v>390</v>
      </c>
      <c r="Q13" s="108"/>
      <c r="R13" s="109">
        <f t="shared" si="4"/>
        <v>1345</v>
      </c>
      <c r="S13" s="110">
        <v>8</v>
      </c>
    </row>
    <row r="14" spans="1:19" ht="13.5" customHeight="1">
      <c r="A14" s="100">
        <v>204</v>
      </c>
      <c r="B14" s="101" t="s">
        <v>234</v>
      </c>
      <c r="C14" s="101" t="s">
        <v>235</v>
      </c>
      <c r="D14" s="102">
        <v>2000</v>
      </c>
      <c r="E14" s="101" t="s">
        <v>21</v>
      </c>
      <c r="F14" s="103">
        <v>8.42</v>
      </c>
      <c r="G14" s="104">
        <f t="shared" si="0"/>
        <v>347</v>
      </c>
      <c r="H14" s="105"/>
      <c r="I14" s="106">
        <v>3.61</v>
      </c>
      <c r="J14" s="104">
        <f t="shared" si="1"/>
        <v>387</v>
      </c>
      <c r="K14" s="105"/>
      <c r="L14" s="106">
        <v>21</v>
      </c>
      <c r="M14" s="104">
        <f t="shared" si="2"/>
        <v>292</v>
      </c>
      <c r="N14" s="105"/>
      <c r="O14" s="107">
        <v>0.0022826388888888887</v>
      </c>
      <c r="P14" s="104">
        <f t="shared" si="3"/>
        <v>314</v>
      </c>
      <c r="Q14" s="108"/>
      <c r="R14" s="109">
        <f t="shared" si="4"/>
        <v>1340</v>
      </c>
      <c r="S14" s="110">
        <v>9</v>
      </c>
    </row>
    <row r="15" spans="1:19" ht="13.5" customHeight="1">
      <c r="A15" s="100">
        <v>254</v>
      </c>
      <c r="B15" s="101" t="s">
        <v>18</v>
      </c>
      <c r="C15" s="101" t="s">
        <v>78</v>
      </c>
      <c r="D15" s="102">
        <v>2000</v>
      </c>
      <c r="E15" s="101" t="s">
        <v>14</v>
      </c>
      <c r="F15" s="103">
        <v>8.82</v>
      </c>
      <c r="G15" s="104">
        <f t="shared" si="0"/>
        <v>306</v>
      </c>
      <c r="H15" s="105"/>
      <c r="I15" s="106">
        <v>3.37</v>
      </c>
      <c r="J15" s="104">
        <f t="shared" si="1"/>
        <v>356</v>
      </c>
      <c r="K15" s="105"/>
      <c r="L15" s="106">
        <v>23</v>
      </c>
      <c r="M15" s="104">
        <f t="shared" si="2"/>
        <v>317</v>
      </c>
      <c r="N15" s="105"/>
      <c r="O15" s="107">
        <v>0.0021993055555555555</v>
      </c>
      <c r="P15" s="104">
        <f t="shared" si="3"/>
        <v>338</v>
      </c>
      <c r="Q15" s="108"/>
      <c r="R15" s="109">
        <f t="shared" si="4"/>
        <v>1317</v>
      </c>
      <c r="S15" s="110">
        <v>10</v>
      </c>
    </row>
    <row r="16" spans="1:19" s="8" customFormat="1" ht="13.5" customHeight="1">
      <c r="A16" s="100">
        <v>64</v>
      </c>
      <c r="B16" s="111" t="s">
        <v>236</v>
      </c>
      <c r="C16" s="111" t="s">
        <v>79</v>
      </c>
      <c r="D16" s="112">
        <v>2000</v>
      </c>
      <c r="E16" s="111" t="s">
        <v>22</v>
      </c>
      <c r="F16" s="103">
        <v>8.35</v>
      </c>
      <c r="G16" s="104">
        <f t="shared" si="0"/>
        <v>354</v>
      </c>
      <c r="H16" s="105"/>
      <c r="I16" s="106">
        <v>3.55</v>
      </c>
      <c r="J16" s="104">
        <f t="shared" si="1"/>
        <v>380</v>
      </c>
      <c r="K16" s="105"/>
      <c r="L16" s="106">
        <v>16</v>
      </c>
      <c r="M16" s="104">
        <f t="shared" si="2"/>
        <v>226</v>
      </c>
      <c r="N16" s="105"/>
      <c r="O16" s="107">
        <v>0.002258101851851852</v>
      </c>
      <c r="P16" s="104">
        <f t="shared" si="3"/>
        <v>321</v>
      </c>
      <c r="Q16" s="108"/>
      <c r="R16" s="109">
        <f t="shared" si="4"/>
        <v>1281</v>
      </c>
      <c r="S16" s="110">
        <v>11</v>
      </c>
    </row>
    <row r="17" spans="1:19" ht="13.5" customHeight="1">
      <c r="A17" s="100">
        <v>252</v>
      </c>
      <c r="B17" s="101" t="s">
        <v>237</v>
      </c>
      <c r="C17" s="101" t="s">
        <v>238</v>
      </c>
      <c r="D17" s="102">
        <v>2000</v>
      </c>
      <c r="E17" s="101" t="s">
        <v>14</v>
      </c>
      <c r="F17" s="103">
        <v>8.79</v>
      </c>
      <c r="G17" s="104">
        <f t="shared" si="0"/>
        <v>309</v>
      </c>
      <c r="H17" s="105"/>
      <c r="I17" s="106">
        <v>3.23</v>
      </c>
      <c r="J17" s="104">
        <f t="shared" si="1"/>
        <v>338</v>
      </c>
      <c r="K17" s="105"/>
      <c r="L17" s="106">
        <v>19.5</v>
      </c>
      <c r="M17" s="104">
        <f t="shared" si="2"/>
        <v>273</v>
      </c>
      <c r="N17" s="105"/>
      <c r="O17" s="107">
        <v>0.0023041666666666666</v>
      </c>
      <c r="P17" s="104">
        <f t="shared" si="3"/>
        <v>308</v>
      </c>
      <c r="Q17" s="108"/>
      <c r="R17" s="109">
        <f t="shared" si="4"/>
        <v>1228</v>
      </c>
      <c r="S17" s="110">
        <v>12</v>
      </c>
    </row>
    <row r="18" spans="1:19" ht="13.5" customHeight="1">
      <c r="A18" s="100">
        <v>280</v>
      </c>
      <c r="B18" s="101" t="s">
        <v>74</v>
      </c>
      <c r="C18" s="101" t="s">
        <v>75</v>
      </c>
      <c r="D18" s="112">
        <v>2000</v>
      </c>
      <c r="E18" s="101" t="s">
        <v>14</v>
      </c>
      <c r="F18" s="103">
        <v>9.04</v>
      </c>
      <c r="G18" s="104">
        <f t="shared" si="0"/>
        <v>285</v>
      </c>
      <c r="H18" s="105"/>
      <c r="I18" s="106">
        <v>3.2</v>
      </c>
      <c r="J18" s="104">
        <f t="shared" si="1"/>
        <v>334</v>
      </c>
      <c r="K18" s="105"/>
      <c r="L18" s="106">
        <v>23.5</v>
      </c>
      <c r="M18" s="104">
        <f t="shared" si="2"/>
        <v>323</v>
      </c>
      <c r="N18" s="105"/>
      <c r="O18" s="107">
        <v>0.002423148148148148</v>
      </c>
      <c r="P18" s="104">
        <f t="shared" si="3"/>
        <v>277</v>
      </c>
      <c r="Q18" s="108"/>
      <c r="R18" s="109">
        <f t="shared" si="4"/>
        <v>1219</v>
      </c>
      <c r="S18" s="110">
        <v>13</v>
      </c>
    </row>
    <row r="19" spans="1:19" ht="13.5" customHeight="1">
      <c r="A19" s="100">
        <v>34</v>
      </c>
      <c r="B19" s="111" t="s">
        <v>76</v>
      </c>
      <c r="C19" s="111" t="s">
        <v>77</v>
      </c>
      <c r="D19" s="112">
        <v>2000</v>
      </c>
      <c r="E19" s="111" t="s">
        <v>17</v>
      </c>
      <c r="F19" s="103">
        <v>9.1</v>
      </c>
      <c r="G19" s="104">
        <f t="shared" si="0"/>
        <v>279</v>
      </c>
      <c r="H19" s="105"/>
      <c r="I19" s="106">
        <v>3.14</v>
      </c>
      <c r="J19" s="104">
        <f t="shared" si="1"/>
        <v>326</v>
      </c>
      <c r="K19" s="105"/>
      <c r="L19" s="106">
        <v>19.5</v>
      </c>
      <c r="M19" s="104">
        <f t="shared" si="2"/>
        <v>273</v>
      </c>
      <c r="N19" s="105"/>
      <c r="O19" s="107">
        <v>0.0022819444444444445</v>
      </c>
      <c r="P19" s="104">
        <f t="shared" si="3"/>
        <v>314</v>
      </c>
      <c r="Q19" s="108"/>
      <c r="R19" s="109">
        <f t="shared" si="4"/>
        <v>1192</v>
      </c>
      <c r="S19" s="110">
        <v>14</v>
      </c>
    </row>
    <row r="20" spans="1:19" s="8" customFormat="1" ht="13.5" customHeight="1">
      <c r="A20" s="100">
        <v>138</v>
      </c>
      <c r="B20" s="111" t="s">
        <v>239</v>
      </c>
      <c r="C20" s="111" t="s">
        <v>85</v>
      </c>
      <c r="D20" s="102">
        <v>2000</v>
      </c>
      <c r="E20" s="111" t="s">
        <v>24</v>
      </c>
      <c r="F20" s="103">
        <v>9.17</v>
      </c>
      <c r="G20" s="104">
        <f t="shared" si="0"/>
        <v>273</v>
      </c>
      <c r="H20" s="105"/>
      <c r="I20" s="106">
        <v>3.2</v>
      </c>
      <c r="J20" s="104">
        <f t="shared" si="1"/>
        <v>334</v>
      </c>
      <c r="K20" s="105"/>
      <c r="L20" s="106">
        <v>17.5</v>
      </c>
      <c r="M20" s="104">
        <f t="shared" si="2"/>
        <v>247</v>
      </c>
      <c r="N20" s="105"/>
      <c r="O20" s="107">
        <v>0.0022208333333333333</v>
      </c>
      <c r="P20" s="104">
        <f t="shared" si="3"/>
        <v>331</v>
      </c>
      <c r="Q20" s="108"/>
      <c r="R20" s="109">
        <f t="shared" si="4"/>
        <v>1185</v>
      </c>
      <c r="S20" s="110">
        <v>15</v>
      </c>
    </row>
    <row r="21" spans="1:19" s="8" customFormat="1" ht="13.5" customHeight="1">
      <c r="A21" s="100">
        <v>281</v>
      </c>
      <c r="B21" s="101" t="s">
        <v>240</v>
      </c>
      <c r="C21" s="101" t="s">
        <v>241</v>
      </c>
      <c r="D21" s="102">
        <v>2000</v>
      </c>
      <c r="E21" s="101" t="s">
        <v>14</v>
      </c>
      <c r="F21" s="103">
        <v>8.89</v>
      </c>
      <c r="G21" s="104">
        <f t="shared" si="0"/>
        <v>299</v>
      </c>
      <c r="H21" s="105"/>
      <c r="I21" s="106">
        <v>3.11</v>
      </c>
      <c r="J21" s="104">
        <f t="shared" si="1"/>
        <v>322</v>
      </c>
      <c r="K21" s="105"/>
      <c r="L21" s="106">
        <v>17.5</v>
      </c>
      <c r="M21" s="104">
        <f t="shared" si="2"/>
        <v>247</v>
      </c>
      <c r="N21" s="105"/>
      <c r="O21" s="107">
        <v>0.0023143518518518517</v>
      </c>
      <c r="P21" s="104">
        <f t="shared" si="3"/>
        <v>305</v>
      </c>
      <c r="Q21" s="108"/>
      <c r="R21" s="109">
        <f t="shared" si="4"/>
        <v>1173</v>
      </c>
      <c r="S21" s="110">
        <v>16</v>
      </c>
    </row>
    <row r="22" spans="1:19" ht="13.5" customHeight="1">
      <c r="A22" s="100">
        <v>250</v>
      </c>
      <c r="B22" s="101" t="s">
        <v>242</v>
      </c>
      <c r="C22" s="101" t="s">
        <v>243</v>
      </c>
      <c r="D22" s="102">
        <v>2000</v>
      </c>
      <c r="E22" s="101" t="s">
        <v>14</v>
      </c>
      <c r="F22" s="103">
        <v>9.3</v>
      </c>
      <c r="G22" s="104">
        <f t="shared" si="0"/>
        <v>261</v>
      </c>
      <c r="H22" s="105"/>
      <c r="I22" s="106">
        <v>3.08</v>
      </c>
      <c r="J22" s="104">
        <f t="shared" si="1"/>
        <v>318</v>
      </c>
      <c r="K22" s="105"/>
      <c r="L22" s="106">
        <v>18</v>
      </c>
      <c r="M22" s="104">
        <f t="shared" si="2"/>
        <v>253</v>
      </c>
      <c r="N22" s="105"/>
      <c r="O22" s="107">
        <v>0.0022858796296296295</v>
      </c>
      <c r="P22" s="104">
        <f t="shared" si="3"/>
        <v>313</v>
      </c>
      <c r="Q22" s="108"/>
      <c r="R22" s="109">
        <f t="shared" si="4"/>
        <v>1145</v>
      </c>
      <c r="S22" s="110">
        <v>17</v>
      </c>
    </row>
    <row r="23" spans="1:19" ht="13.5" customHeight="1">
      <c r="A23" s="100">
        <v>283</v>
      </c>
      <c r="B23" s="101" t="s">
        <v>244</v>
      </c>
      <c r="C23" s="101" t="s">
        <v>57</v>
      </c>
      <c r="D23" s="112">
        <v>2000</v>
      </c>
      <c r="E23" s="101" t="s">
        <v>14</v>
      </c>
      <c r="F23" s="103">
        <v>9.27</v>
      </c>
      <c r="G23" s="104">
        <f t="shared" si="0"/>
        <v>264</v>
      </c>
      <c r="H23" s="105"/>
      <c r="I23" s="106">
        <v>3.03</v>
      </c>
      <c r="J23" s="104">
        <f t="shared" si="1"/>
        <v>311</v>
      </c>
      <c r="K23" s="105"/>
      <c r="L23" s="106">
        <v>20</v>
      </c>
      <c r="M23" s="104">
        <f t="shared" si="2"/>
        <v>280</v>
      </c>
      <c r="N23" s="105"/>
      <c r="O23" s="107">
        <v>0.002523148148148148</v>
      </c>
      <c r="P23" s="104">
        <f t="shared" si="3"/>
        <v>254</v>
      </c>
      <c r="Q23" s="108"/>
      <c r="R23" s="109">
        <f t="shared" si="4"/>
        <v>1109</v>
      </c>
      <c r="S23" s="110">
        <v>18</v>
      </c>
    </row>
    <row r="24" spans="1:19" ht="13.5" customHeight="1">
      <c r="A24" s="100">
        <v>253</v>
      </c>
      <c r="B24" s="101" t="s">
        <v>245</v>
      </c>
      <c r="C24" s="101" t="s">
        <v>246</v>
      </c>
      <c r="D24" s="102">
        <v>2000</v>
      </c>
      <c r="E24" s="101" t="s">
        <v>14</v>
      </c>
      <c r="F24" s="103">
        <v>9.75</v>
      </c>
      <c r="G24" s="104">
        <f t="shared" si="0"/>
        <v>224</v>
      </c>
      <c r="H24" s="105"/>
      <c r="I24" s="106">
        <v>2.78</v>
      </c>
      <c r="J24" s="104">
        <f t="shared" si="1"/>
        <v>275</v>
      </c>
      <c r="K24" s="105"/>
      <c r="L24" s="106">
        <v>19</v>
      </c>
      <c r="M24" s="104">
        <f t="shared" si="2"/>
        <v>267</v>
      </c>
      <c r="N24" s="105"/>
      <c r="O24" s="107">
        <v>0.002207175925925926</v>
      </c>
      <c r="P24" s="104">
        <f t="shared" si="3"/>
        <v>335</v>
      </c>
      <c r="Q24" s="108"/>
      <c r="R24" s="109">
        <f t="shared" si="4"/>
        <v>1101</v>
      </c>
      <c r="S24" s="110">
        <v>19</v>
      </c>
    </row>
    <row r="25" spans="1:19" ht="13.5" customHeight="1">
      <c r="A25" s="100">
        <v>36</v>
      </c>
      <c r="B25" s="113" t="s">
        <v>247</v>
      </c>
      <c r="C25" s="113" t="s">
        <v>83</v>
      </c>
      <c r="D25" s="102">
        <v>2000</v>
      </c>
      <c r="E25" s="114" t="s">
        <v>17</v>
      </c>
      <c r="F25" s="103">
        <v>9.69</v>
      </c>
      <c r="G25" s="104">
        <f t="shared" si="0"/>
        <v>229</v>
      </c>
      <c r="H25" s="105"/>
      <c r="I25" s="106">
        <v>2.76</v>
      </c>
      <c r="J25" s="104">
        <f t="shared" si="1"/>
        <v>272</v>
      </c>
      <c r="K25" s="105"/>
      <c r="L25" s="106">
        <v>19.5</v>
      </c>
      <c r="M25" s="104">
        <f t="shared" si="2"/>
        <v>273</v>
      </c>
      <c r="N25" s="105"/>
      <c r="O25" s="107">
        <v>0.0024543981481481483</v>
      </c>
      <c r="P25" s="104">
        <f t="shared" si="3"/>
        <v>270</v>
      </c>
      <c r="Q25" s="108"/>
      <c r="R25" s="109">
        <f t="shared" si="4"/>
        <v>1044</v>
      </c>
      <c r="S25" s="110">
        <v>20</v>
      </c>
    </row>
    <row r="26" spans="1:19" ht="13.5" customHeight="1">
      <c r="A26" s="100">
        <v>62</v>
      </c>
      <c r="B26" s="111" t="s">
        <v>248</v>
      </c>
      <c r="C26" s="111" t="s">
        <v>189</v>
      </c>
      <c r="D26" s="112">
        <v>2000</v>
      </c>
      <c r="E26" s="111" t="s">
        <v>22</v>
      </c>
      <c r="F26" s="103">
        <v>9.52</v>
      </c>
      <c r="G26" s="104">
        <f t="shared" si="0"/>
        <v>243</v>
      </c>
      <c r="H26" s="105"/>
      <c r="I26" s="106">
        <v>2.69</v>
      </c>
      <c r="J26" s="104">
        <f t="shared" si="1"/>
        <v>262</v>
      </c>
      <c r="K26" s="105"/>
      <c r="L26" s="106">
        <v>14.5</v>
      </c>
      <c r="M26" s="104">
        <f t="shared" si="2"/>
        <v>204</v>
      </c>
      <c r="N26" s="105"/>
      <c r="O26" s="107">
        <v>0.0026909722222222226</v>
      </c>
      <c r="P26" s="104">
        <f t="shared" si="3"/>
        <v>219</v>
      </c>
      <c r="Q26" s="108"/>
      <c r="R26" s="109">
        <f t="shared" si="4"/>
        <v>928</v>
      </c>
      <c r="S26" s="110">
        <v>21</v>
      </c>
    </row>
    <row r="27" spans="1:19" ht="13.5" customHeight="1">
      <c r="A27" s="100"/>
      <c r="B27" s="101"/>
      <c r="C27" s="101"/>
      <c r="D27" s="112"/>
      <c r="E27" s="101"/>
      <c r="F27" s="103"/>
      <c r="G27" s="104" t="str">
        <f t="shared" si="0"/>
        <v> </v>
      </c>
      <c r="H27" s="105"/>
      <c r="I27" s="106"/>
      <c r="J27" s="104" t="str">
        <f t="shared" si="1"/>
        <v> </v>
      </c>
      <c r="K27" s="105"/>
      <c r="L27" s="106"/>
      <c r="M27" s="104" t="str">
        <f t="shared" si="2"/>
        <v> </v>
      </c>
      <c r="N27" s="105"/>
      <c r="O27" s="107"/>
      <c r="P27" s="104" t="str">
        <f t="shared" si="3"/>
        <v> </v>
      </c>
      <c r="Q27" s="108"/>
      <c r="R27" s="109"/>
      <c r="S27" s="110"/>
    </row>
    <row r="28" spans="1:19" ht="13.5" customHeight="1">
      <c r="A28" s="100">
        <v>210</v>
      </c>
      <c r="B28" s="101" t="s">
        <v>53</v>
      </c>
      <c r="C28" s="101" t="s">
        <v>79</v>
      </c>
      <c r="D28" s="102">
        <v>1999</v>
      </c>
      <c r="E28" s="101" t="s">
        <v>21</v>
      </c>
      <c r="F28" s="103">
        <v>8.27</v>
      </c>
      <c r="G28" s="104">
        <f t="shared" si="0"/>
        <v>363</v>
      </c>
      <c r="H28" s="105"/>
      <c r="I28" s="106">
        <v>4.07</v>
      </c>
      <c r="J28" s="104">
        <f t="shared" si="1"/>
        <v>444</v>
      </c>
      <c r="K28" s="105"/>
      <c r="L28" s="106">
        <v>43</v>
      </c>
      <c r="M28" s="104">
        <f t="shared" si="2"/>
        <v>518</v>
      </c>
      <c r="N28" s="105"/>
      <c r="O28" s="107">
        <v>0.0020868055555555557</v>
      </c>
      <c r="P28" s="104">
        <f t="shared" si="3"/>
        <v>373</v>
      </c>
      <c r="Q28" s="108"/>
      <c r="R28" s="109">
        <f aca="true" t="shared" si="5" ref="R28:R37">SUM(G28,J28,M28,P28)</f>
        <v>1698</v>
      </c>
      <c r="S28" s="110">
        <v>1</v>
      </c>
    </row>
    <row r="29" spans="1:19" ht="13.5" customHeight="1">
      <c r="A29" s="115">
        <v>278</v>
      </c>
      <c r="B29" s="116" t="s">
        <v>249</v>
      </c>
      <c r="C29" s="116" t="s">
        <v>57</v>
      </c>
      <c r="D29" s="112">
        <v>1999</v>
      </c>
      <c r="E29" s="111" t="s">
        <v>192</v>
      </c>
      <c r="F29" s="103">
        <v>7.99</v>
      </c>
      <c r="G29" s="104">
        <f t="shared" si="0"/>
        <v>395</v>
      </c>
      <c r="H29" s="105"/>
      <c r="I29" s="106">
        <v>4.29</v>
      </c>
      <c r="J29" s="104">
        <f t="shared" si="1"/>
        <v>470</v>
      </c>
      <c r="K29" s="105"/>
      <c r="L29" s="106">
        <v>28.5</v>
      </c>
      <c r="M29" s="104">
        <f t="shared" si="2"/>
        <v>379</v>
      </c>
      <c r="N29" s="105"/>
      <c r="O29" s="107">
        <v>0.0021532407407407407</v>
      </c>
      <c r="P29" s="104">
        <f t="shared" si="3"/>
        <v>351</v>
      </c>
      <c r="Q29" s="108"/>
      <c r="R29" s="109">
        <f t="shared" si="5"/>
        <v>1595</v>
      </c>
      <c r="S29" s="110">
        <v>2</v>
      </c>
    </row>
    <row r="30" spans="1:19" ht="13.5" customHeight="1">
      <c r="A30" s="100">
        <v>39</v>
      </c>
      <c r="B30" s="111" t="s">
        <v>84</v>
      </c>
      <c r="C30" s="111" t="s">
        <v>85</v>
      </c>
      <c r="D30" s="112">
        <v>1999</v>
      </c>
      <c r="E30" s="111" t="s">
        <v>17</v>
      </c>
      <c r="F30" s="103">
        <v>8.61</v>
      </c>
      <c r="G30" s="104">
        <f t="shared" si="0"/>
        <v>327</v>
      </c>
      <c r="H30" s="105"/>
      <c r="I30" s="106">
        <v>3.28</v>
      </c>
      <c r="J30" s="104">
        <f t="shared" si="1"/>
        <v>344</v>
      </c>
      <c r="K30" s="105"/>
      <c r="L30" s="106">
        <v>35</v>
      </c>
      <c r="M30" s="104">
        <f t="shared" si="2"/>
        <v>445</v>
      </c>
      <c r="N30" s="105"/>
      <c r="O30" s="107">
        <v>0.002257638888888889</v>
      </c>
      <c r="P30" s="104">
        <f t="shared" si="3"/>
        <v>321</v>
      </c>
      <c r="Q30" s="108"/>
      <c r="R30" s="109">
        <f t="shared" si="5"/>
        <v>1437</v>
      </c>
      <c r="S30" s="110">
        <v>3</v>
      </c>
    </row>
    <row r="31" spans="1:19" ht="13.5" customHeight="1">
      <c r="A31" s="100">
        <v>67</v>
      </c>
      <c r="B31" s="111" t="s">
        <v>86</v>
      </c>
      <c r="C31" s="111" t="s">
        <v>87</v>
      </c>
      <c r="D31" s="112">
        <v>1999</v>
      </c>
      <c r="E31" s="111" t="s">
        <v>22</v>
      </c>
      <c r="F31" s="103">
        <v>8.19</v>
      </c>
      <c r="G31" s="104">
        <f t="shared" si="0"/>
        <v>372</v>
      </c>
      <c r="H31" s="105"/>
      <c r="I31" s="106">
        <v>3.34</v>
      </c>
      <c r="J31" s="104">
        <f t="shared" si="1"/>
        <v>352</v>
      </c>
      <c r="K31" s="105"/>
      <c r="L31" s="106">
        <v>22</v>
      </c>
      <c r="M31" s="104">
        <f t="shared" si="2"/>
        <v>305</v>
      </c>
      <c r="N31" s="105"/>
      <c r="O31" s="107">
        <v>0.0022252314814814817</v>
      </c>
      <c r="P31" s="104">
        <f t="shared" si="3"/>
        <v>330</v>
      </c>
      <c r="Q31" s="108"/>
      <c r="R31" s="109">
        <f t="shared" si="5"/>
        <v>1359</v>
      </c>
      <c r="S31" s="110">
        <v>4</v>
      </c>
    </row>
    <row r="32" spans="1:19" ht="13.5" customHeight="1">
      <c r="A32" s="100">
        <v>122</v>
      </c>
      <c r="B32" s="111" t="s">
        <v>250</v>
      </c>
      <c r="C32" s="111" t="s">
        <v>144</v>
      </c>
      <c r="D32" s="112">
        <v>1999</v>
      </c>
      <c r="E32" s="111" t="s">
        <v>25</v>
      </c>
      <c r="F32" s="103">
        <v>8.35</v>
      </c>
      <c r="G32" s="104">
        <f t="shared" si="0"/>
        <v>354</v>
      </c>
      <c r="H32" s="105"/>
      <c r="I32" s="106">
        <v>3.9</v>
      </c>
      <c r="J32" s="104">
        <f t="shared" si="1"/>
        <v>423</v>
      </c>
      <c r="K32" s="105"/>
      <c r="L32" s="106">
        <v>15.5</v>
      </c>
      <c r="M32" s="104">
        <f t="shared" si="2"/>
        <v>218</v>
      </c>
      <c r="N32" s="105"/>
      <c r="O32" s="107">
        <v>0.0021981481481481483</v>
      </c>
      <c r="P32" s="104">
        <f t="shared" si="3"/>
        <v>338</v>
      </c>
      <c r="Q32" s="108"/>
      <c r="R32" s="109">
        <f t="shared" si="5"/>
        <v>1333</v>
      </c>
      <c r="S32" s="110">
        <v>5</v>
      </c>
    </row>
    <row r="33" spans="1:19" ht="13.5" customHeight="1">
      <c r="A33" s="100">
        <v>41</v>
      </c>
      <c r="B33" s="111" t="s">
        <v>32</v>
      </c>
      <c r="C33" s="111" t="s">
        <v>89</v>
      </c>
      <c r="D33" s="112">
        <v>1999</v>
      </c>
      <c r="E33" s="111" t="s">
        <v>17</v>
      </c>
      <c r="F33" s="103">
        <v>8.51</v>
      </c>
      <c r="G33" s="104">
        <f t="shared" si="0"/>
        <v>337</v>
      </c>
      <c r="H33" s="105"/>
      <c r="I33" s="106">
        <v>3.71</v>
      </c>
      <c r="J33" s="104">
        <f t="shared" si="1"/>
        <v>400</v>
      </c>
      <c r="K33" s="105"/>
      <c r="L33" s="106">
        <v>20</v>
      </c>
      <c r="M33" s="104">
        <f t="shared" si="2"/>
        <v>280</v>
      </c>
      <c r="N33" s="105"/>
      <c r="O33" s="107">
        <v>0.002298148148148148</v>
      </c>
      <c r="P33" s="104">
        <f t="shared" si="3"/>
        <v>310</v>
      </c>
      <c r="Q33" s="108"/>
      <c r="R33" s="109">
        <f t="shared" si="5"/>
        <v>1327</v>
      </c>
      <c r="S33" s="110">
        <v>6</v>
      </c>
    </row>
    <row r="34" spans="1:19" s="8" customFormat="1" ht="13.5" customHeight="1">
      <c r="A34" s="115">
        <v>279</v>
      </c>
      <c r="B34" s="116" t="s">
        <v>90</v>
      </c>
      <c r="C34" s="116" t="s">
        <v>91</v>
      </c>
      <c r="D34" s="117">
        <v>1999</v>
      </c>
      <c r="E34" s="111" t="s">
        <v>192</v>
      </c>
      <c r="F34" s="103">
        <v>8.87</v>
      </c>
      <c r="G34" s="104">
        <f t="shared" si="0"/>
        <v>301</v>
      </c>
      <c r="H34" s="105"/>
      <c r="I34" s="106">
        <v>3.49</v>
      </c>
      <c r="J34" s="104">
        <f t="shared" si="1"/>
        <v>372</v>
      </c>
      <c r="K34" s="105"/>
      <c r="L34" s="106">
        <v>27</v>
      </c>
      <c r="M34" s="104">
        <f t="shared" si="2"/>
        <v>363</v>
      </c>
      <c r="N34" s="105"/>
      <c r="O34" s="107">
        <v>0.0024229166666666665</v>
      </c>
      <c r="P34" s="104">
        <f t="shared" si="3"/>
        <v>277</v>
      </c>
      <c r="Q34" s="108"/>
      <c r="R34" s="109">
        <f t="shared" si="5"/>
        <v>1313</v>
      </c>
      <c r="S34" s="110">
        <v>7</v>
      </c>
    </row>
    <row r="35" spans="1:19" ht="13.5" customHeight="1">
      <c r="A35" s="100">
        <v>142</v>
      </c>
      <c r="B35" s="111" t="s">
        <v>251</v>
      </c>
      <c r="C35" s="111" t="s">
        <v>57</v>
      </c>
      <c r="D35" s="112">
        <v>1999</v>
      </c>
      <c r="E35" s="111" t="s">
        <v>24</v>
      </c>
      <c r="F35" s="103">
        <v>8.07</v>
      </c>
      <c r="G35" s="104">
        <f t="shared" si="0"/>
        <v>386</v>
      </c>
      <c r="H35" s="105"/>
      <c r="I35" s="106">
        <v>3.42</v>
      </c>
      <c r="J35" s="104">
        <f t="shared" si="1"/>
        <v>363</v>
      </c>
      <c r="K35" s="105"/>
      <c r="L35" s="106">
        <v>15</v>
      </c>
      <c r="M35" s="104">
        <f t="shared" si="2"/>
        <v>211</v>
      </c>
      <c r="N35" s="105"/>
      <c r="O35" s="107">
        <v>0.002264351851851852</v>
      </c>
      <c r="P35" s="104">
        <f t="shared" si="3"/>
        <v>319</v>
      </c>
      <c r="Q35" s="108"/>
      <c r="R35" s="109">
        <f t="shared" si="5"/>
        <v>1279</v>
      </c>
      <c r="S35" s="110">
        <v>8</v>
      </c>
    </row>
    <row r="36" spans="1:19" ht="13.5" customHeight="1">
      <c r="A36" s="100">
        <v>24</v>
      </c>
      <c r="B36" s="101" t="s">
        <v>92</v>
      </c>
      <c r="C36" s="101" t="s">
        <v>93</v>
      </c>
      <c r="D36" s="102">
        <v>1999</v>
      </c>
      <c r="E36" s="101" t="s">
        <v>16</v>
      </c>
      <c r="F36" s="103">
        <v>8.71</v>
      </c>
      <c r="G36" s="104">
        <f t="shared" si="0"/>
        <v>317</v>
      </c>
      <c r="H36" s="105"/>
      <c r="I36" s="106">
        <v>3.32</v>
      </c>
      <c r="J36" s="104">
        <f t="shared" si="1"/>
        <v>350</v>
      </c>
      <c r="K36" s="105"/>
      <c r="L36" s="106">
        <v>22</v>
      </c>
      <c r="M36" s="104">
        <f t="shared" si="2"/>
        <v>305</v>
      </c>
      <c r="N36" s="105"/>
      <c r="O36" s="107">
        <v>0.002313657407407407</v>
      </c>
      <c r="P36" s="104">
        <f t="shared" si="3"/>
        <v>305</v>
      </c>
      <c r="Q36" s="108"/>
      <c r="R36" s="109">
        <f t="shared" si="5"/>
        <v>1277</v>
      </c>
      <c r="S36" s="110">
        <v>9</v>
      </c>
    </row>
    <row r="37" spans="1:19" s="8" customFormat="1" ht="13.5" customHeight="1">
      <c r="A37" s="100">
        <v>141</v>
      </c>
      <c r="B37" s="111" t="s">
        <v>252</v>
      </c>
      <c r="C37" s="111" t="s">
        <v>253</v>
      </c>
      <c r="D37" s="112">
        <v>1999</v>
      </c>
      <c r="E37" s="111" t="s">
        <v>24</v>
      </c>
      <c r="F37" s="103">
        <v>10.47</v>
      </c>
      <c r="G37" s="104">
        <f t="shared" si="0"/>
        <v>170</v>
      </c>
      <c r="H37" s="105"/>
      <c r="I37" s="106">
        <v>2.56</v>
      </c>
      <c r="J37" s="104">
        <f t="shared" si="1"/>
        <v>243</v>
      </c>
      <c r="K37" s="105"/>
      <c r="L37" s="106">
        <v>11.5</v>
      </c>
      <c r="M37" s="104">
        <f t="shared" si="2"/>
        <v>156</v>
      </c>
      <c r="N37" s="105"/>
      <c r="O37" s="107">
        <v>0.0028106481481481485</v>
      </c>
      <c r="P37" s="104">
        <f t="shared" si="3"/>
        <v>196</v>
      </c>
      <c r="Q37" s="108"/>
      <c r="R37" s="109">
        <f t="shared" si="5"/>
        <v>765</v>
      </c>
      <c r="S37" s="110">
        <v>10</v>
      </c>
    </row>
    <row r="38" spans="16:19" ht="12.75">
      <c r="P38" s="34"/>
      <c r="Q38" s="34"/>
      <c r="R38" s="34"/>
      <c r="S38" s="34"/>
    </row>
    <row r="39" spans="16:19" ht="12.75">
      <c r="P39" s="34"/>
      <c r="Q39" s="34"/>
      <c r="R39" s="34"/>
      <c r="S39" s="34"/>
    </row>
    <row r="40" spans="16:19" ht="12.75">
      <c r="P40" s="34"/>
      <c r="Q40" s="34"/>
      <c r="R40" s="34"/>
      <c r="S40" s="34"/>
    </row>
    <row r="41" spans="16:19" ht="12.75">
      <c r="P41" s="34"/>
      <c r="Q41" s="34"/>
      <c r="R41" s="34"/>
      <c r="S41" s="34"/>
    </row>
    <row r="42" spans="16:19" ht="12.75">
      <c r="P42" s="34"/>
      <c r="Q42" s="34"/>
      <c r="R42" s="34"/>
      <c r="S42" s="34"/>
    </row>
    <row r="43" spans="16:19" ht="12.75">
      <c r="P43" s="34"/>
      <c r="Q43" s="34"/>
      <c r="R43" s="34"/>
      <c r="S43" s="34"/>
    </row>
    <row r="44" spans="16:19" ht="12.75">
      <c r="P44" s="34"/>
      <c r="Q44" s="34"/>
      <c r="R44" s="34"/>
      <c r="S44" s="34"/>
    </row>
    <row r="45" spans="16:19" ht="12.75">
      <c r="P45" s="34"/>
      <c r="Q45" s="34"/>
      <c r="R45" s="34"/>
      <c r="S45" s="34"/>
    </row>
    <row r="46" spans="16:19" ht="12.75">
      <c r="P46" s="34"/>
      <c r="Q46" s="34"/>
      <c r="R46" s="34"/>
      <c r="S46" s="34"/>
    </row>
    <row r="47" spans="16:19" ht="12.75">
      <c r="P47" s="34"/>
      <c r="Q47" s="34"/>
      <c r="R47" s="34"/>
      <c r="S47" s="34"/>
    </row>
    <row r="48" spans="16:19" ht="12.75">
      <c r="P48" s="34"/>
      <c r="Q48" s="34"/>
      <c r="R48" s="34"/>
      <c r="S48" s="34"/>
    </row>
    <row r="49" spans="16:19" ht="12.75">
      <c r="P49" s="34"/>
      <c r="Q49" s="34"/>
      <c r="R49" s="34"/>
      <c r="S49" s="34"/>
    </row>
    <row r="50" spans="16:19" ht="12.75">
      <c r="P50" s="34"/>
      <c r="Q50" s="34"/>
      <c r="R50" s="34"/>
      <c r="S50" s="34"/>
    </row>
    <row r="51" spans="16:19" ht="12.75">
      <c r="P51" s="34"/>
      <c r="Q51" s="34"/>
      <c r="R51" s="34"/>
      <c r="S51" s="34"/>
    </row>
    <row r="52" spans="16:19" ht="12.75">
      <c r="P52" s="34"/>
      <c r="Q52" s="34"/>
      <c r="R52" s="34"/>
      <c r="S52" s="34"/>
    </row>
    <row r="53" spans="16:19" ht="12.75">
      <c r="P53" s="34"/>
      <c r="Q53" s="34"/>
      <c r="R53" s="34"/>
      <c r="S53" s="34"/>
    </row>
  </sheetData>
  <mergeCells count="12">
    <mergeCell ref="R3:S3"/>
    <mergeCell ref="L3:N3"/>
    <mergeCell ref="O3:Q3"/>
    <mergeCell ref="B3:B4"/>
    <mergeCell ref="C3:C4"/>
    <mergeCell ref="D3:D4"/>
    <mergeCell ref="E3:E4"/>
    <mergeCell ref="A3:A4"/>
    <mergeCell ref="L1:N1"/>
    <mergeCell ref="F3:H3"/>
    <mergeCell ref="I3:K3"/>
    <mergeCell ref="A1:I1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workbookViewId="0" topLeftCell="A1">
      <selection activeCell="A1" sqref="A1:IV16384"/>
    </sheetView>
  </sheetViews>
  <sheetFormatPr defaultColWidth="12" defaultRowHeight="12.75"/>
  <cols>
    <col min="1" max="1" width="5.16015625" style="8" customWidth="1"/>
    <col min="2" max="2" width="13.5" style="0" customWidth="1"/>
    <col min="3" max="3" width="13.33203125" style="0" customWidth="1"/>
    <col min="4" max="4" width="6.5" style="0" customWidth="1"/>
    <col min="5" max="5" width="20.33203125" style="0" customWidth="1"/>
    <col min="6" max="6" width="7.33203125" style="10" customWidth="1"/>
    <col min="7" max="7" width="5.83203125" style="0" customWidth="1"/>
    <col min="8" max="8" width="1.83203125" style="0" customWidth="1"/>
    <col min="9" max="9" width="7.33203125" style="10" customWidth="1"/>
    <col min="10" max="10" width="5.83203125" style="0" customWidth="1"/>
    <col min="11" max="11" width="1.83203125" style="0" customWidth="1"/>
    <col min="12" max="12" width="7.33203125" style="10" customWidth="1"/>
    <col min="13" max="13" width="5.83203125" style="0" customWidth="1"/>
    <col min="14" max="14" width="1.83203125" style="0" customWidth="1"/>
    <col min="15" max="15" width="7.33203125" style="10" customWidth="1"/>
    <col min="16" max="16" width="5.83203125" style="0" customWidth="1"/>
    <col min="17" max="17" width="1.83203125" style="0" customWidth="1"/>
    <col min="18" max="18" width="10.83203125" style="11" customWidth="1"/>
    <col min="19" max="19" width="5.83203125" style="0" customWidth="1"/>
    <col min="20" max="20" width="1.83203125" style="0" customWidth="1"/>
    <col min="21" max="21" width="8" style="0" customWidth="1"/>
    <col min="22" max="22" width="5.83203125" style="0" customWidth="1"/>
    <col min="23" max="24" width="1.83203125" style="0" customWidth="1"/>
    <col min="25" max="32" width="6.83203125" style="0" customWidth="1"/>
  </cols>
  <sheetData>
    <row r="1" spans="1:22" s="3" customFormat="1" ht="18.75" customHeight="1">
      <c r="A1" s="82" t="s">
        <v>135</v>
      </c>
      <c r="B1" s="82"/>
      <c r="C1" s="82"/>
      <c r="D1" s="82"/>
      <c r="E1" s="82"/>
      <c r="F1" s="82"/>
      <c r="G1" s="82"/>
      <c r="H1" s="82"/>
      <c r="I1" s="82"/>
      <c r="L1" s="4"/>
      <c r="M1" s="5"/>
      <c r="O1" s="78"/>
      <c r="P1" s="78"/>
      <c r="Q1" s="78"/>
      <c r="R1" s="6"/>
      <c r="S1" s="7" t="s">
        <v>200</v>
      </c>
      <c r="V1" s="7" t="s">
        <v>201</v>
      </c>
    </row>
    <row r="2" ht="12.75" customHeight="1"/>
    <row r="3" spans="1:22" ht="15.75">
      <c r="A3" s="76" t="s">
        <v>0</v>
      </c>
      <c r="B3" s="85" t="s">
        <v>1</v>
      </c>
      <c r="C3" s="85" t="s">
        <v>2</v>
      </c>
      <c r="D3" s="76" t="s">
        <v>3</v>
      </c>
      <c r="E3" s="85" t="s">
        <v>4</v>
      </c>
      <c r="F3" s="79" t="s">
        <v>33</v>
      </c>
      <c r="G3" s="79"/>
      <c r="H3" s="80"/>
      <c r="I3" s="79" t="s">
        <v>34</v>
      </c>
      <c r="J3" s="79"/>
      <c r="K3" s="80"/>
      <c r="L3" s="81" t="s">
        <v>6</v>
      </c>
      <c r="M3" s="79"/>
      <c r="N3" s="80"/>
      <c r="O3" s="81" t="s">
        <v>7</v>
      </c>
      <c r="P3" s="79"/>
      <c r="Q3" s="80"/>
      <c r="R3" s="81" t="s">
        <v>61</v>
      </c>
      <c r="S3" s="79"/>
      <c r="T3" s="80"/>
      <c r="U3" s="83" t="s">
        <v>9</v>
      </c>
      <c r="V3" s="84"/>
    </row>
    <row r="4" spans="1:22" s="8" customFormat="1" ht="15.75">
      <c r="A4" s="77"/>
      <c r="B4" s="86"/>
      <c r="C4" s="86"/>
      <c r="D4" s="77"/>
      <c r="E4" s="86"/>
      <c r="F4" s="36" t="s">
        <v>10</v>
      </c>
      <c r="G4" s="37" t="s">
        <v>11</v>
      </c>
      <c r="H4" s="38"/>
      <c r="I4" s="36" t="s">
        <v>10</v>
      </c>
      <c r="J4" s="37" t="s">
        <v>11</v>
      </c>
      <c r="K4" s="38"/>
      <c r="L4" s="39" t="s">
        <v>12</v>
      </c>
      <c r="M4" s="37" t="s">
        <v>11</v>
      </c>
      <c r="N4" s="38"/>
      <c r="O4" s="39" t="s">
        <v>12</v>
      </c>
      <c r="P4" s="37" t="s">
        <v>11</v>
      </c>
      <c r="Q4" s="38"/>
      <c r="R4" s="40" t="s">
        <v>10</v>
      </c>
      <c r="S4" s="37" t="s">
        <v>11</v>
      </c>
      <c r="T4" s="38"/>
      <c r="U4" s="41" t="s">
        <v>11</v>
      </c>
      <c r="V4" s="42" t="s">
        <v>13</v>
      </c>
    </row>
    <row r="5" spans="1:22" ht="15.75">
      <c r="A5" s="43"/>
      <c r="B5" s="44"/>
      <c r="C5" s="44"/>
      <c r="D5" s="45"/>
      <c r="E5" s="58"/>
      <c r="F5" s="70"/>
      <c r="G5" s="48" t="str">
        <f aca="true" t="shared" si="0" ref="G5:G33">IF(F5&gt;0,ROUNDDOWN(((75/F5)-3.998)/0.0066,0)," ")</f>
        <v> </v>
      </c>
      <c r="H5" s="49"/>
      <c r="I5" s="70"/>
      <c r="J5" s="48" t="str">
        <f aca="true" t="shared" si="1" ref="J5:J33">IF(I5&gt;0,ROUNDDOWN(((60/I5)-2.1202)/0.0068,0)," ")</f>
        <v> </v>
      </c>
      <c r="K5" s="49"/>
      <c r="L5" s="47"/>
      <c r="M5" s="48" t="str">
        <f aca="true" t="shared" si="2" ref="M5:M33">IF(L5&gt;0,ROUNDDOWN((SQRT(L5)-1.0935)/0.00208,0)," ")</f>
        <v> </v>
      </c>
      <c r="N5" s="49"/>
      <c r="O5" s="47"/>
      <c r="P5" s="48" t="str">
        <f aca="true" t="shared" si="3" ref="P5:P33">IF(O5&gt;0,ROUNDDOWN((SQRT(O5)-2.0232)/0.00874,0)," ")</f>
        <v> </v>
      </c>
      <c r="Q5" s="49"/>
      <c r="R5" s="50"/>
      <c r="S5" s="48" t="str">
        <f aca="true" t="shared" si="4" ref="S5:S33">IF(R5&gt;0,ROUNDDOWN(((800/(R5*86400))-2.0232)/0.00647,0)," ")</f>
        <v> </v>
      </c>
      <c r="T5" s="51"/>
      <c r="U5" s="52"/>
      <c r="V5" s="53"/>
    </row>
    <row r="6" spans="1:22" ht="15.75">
      <c r="A6" s="29">
        <v>184</v>
      </c>
      <c r="B6" s="64" t="s">
        <v>26</v>
      </c>
      <c r="C6" s="64" t="s">
        <v>94</v>
      </c>
      <c r="D6" s="65">
        <v>1998</v>
      </c>
      <c r="E6" s="64" t="s">
        <v>40</v>
      </c>
      <c r="F6" s="70">
        <v>10.63</v>
      </c>
      <c r="G6" s="48">
        <f t="shared" si="0"/>
        <v>463</v>
      </c>
      <c r="H6" s="49"/>
      <c r="I6" s="70">
        <v>10.52</v>
      </c>
      <c r="J6" s="48">
        <f t="shared" si="1"/>
        <v>526</v>
      </c>
      <c r="K6" s="49"/>
      <c r="L6" s="47">
        <v>4.48</v>
      </c>
      <c r="M6" s="48">
        <f t="shared" si="2"/>
        <v>491</v>
      </c>
      <c r="N6" s="49"/>
      <c r="O6" s="47">
        <v>34.5</v>
      </c>
      <c r="P6" s="48">
        <f t="shared" si="3"/>
        <v>440</v>
      </c>
      <c r="Q6" s="49"/>
      <c r="R6" s="50">
        <v>0.0020122685185185187</v>
      </c>
      <c r="S6" s="48">
        <f t="shared" si="4"/>
        <v>398</v>
      </c>
      <c r="T6" s="51"/>
      <c r="U6" s="52">
        <f aca="true" t="shared" si="5" ref="U6:U33">SUM(G6,J6,M6,P6,S6)</f>
        <v>2318</v>
      </c>
      <c r="V6" s="53">
        <v>1</v>
      </c>
    </row>
    <row r="7" spans="1:22" ht="15.75">
      <c r="A7" s="43">
        <v>285</v>
      </c>
      <c r="B7" s="44" t="s">
        <v>184</v>
      </c>
      <c r="C7" s="44" t="s">
        <v>185</v>
      </c>
      <c r="D7" s="45">
        <v>1998</v>
      </c>
      <c r="E7" s="58" t="s">
        <v>186</v>
      </c>
      <c r="F7" s="70">
        <v>10.89</v>
      </c>
      <c r="G7" s="48">
        <f t="shared" si="0"/>
        <v>437</v>
      </c>
      <c r="H7" s="49"/>
      <c r="I7" s="70">
        <v>11.46</v>
      </c>
      <c r="J7" s="48">
        <f t="shared" si="1"/>
        <v>458</v>
      </c>
      <c r="K7" s="49"/>
      <c r="L7" s="47">
        <v>3.98</v>
      </c>
      <c r="M7" s="48">
        <f t="shared" si="2"/>
        <v>433</v>
      </c>
      <c r="N7" s="49"/>
      <c r="O7" s="47">
        <v>28</v>
      </c>
      <c r="P7" s="48">
        <f t="shared" si="3"/>
        <v>373</v>
      </c>
      <c r="Q7" s="49"/>
      <c r="R7" s="50">
        <v>0.0019150462962962964</v>
      </c>
      <c r="S7" s="48">
        <f t="shared" si="4"/>
        <v>434</v>
      </c>
      <c r="T7" s="51"/>
      <c r="U7" s="52">
        <f t="shared" si="5"/>
        <v>2135</v>
      </c>
      <c r="V7" s="53">
        <v>2</v>
      </c>
    </row>
    <row r="8" spans="1:22" ht="15.75">
      <c r="A8" s="29">
        <v>260</v>
      </c>
      <c r="B8" s="64" t="s">
        <v>18</v>
      </c>
      <c r="C8" s="64" t="s">
        <v>95</v>
      </c>
      <c r="D8" s="65">
        <v>1998</v>
      </c>
      <c r="E8" s="64" t="s">
        <v>14</v>
      </c>
      <c r="F8" s="70">
        <v>11.73</v>
      </c>
      <c r="G8" s="48">
        <f t="shared" si="0"/>
        <v>363</v>
      </c>
      <c r="H8" s="49"/>
      <c r="I8" s="70">
        <v>13.58</v>
      </c>
      <c r="J8" s="48">
        <f t="shared" si="1"/>
        <v>337</v>
      </c>
      <c r="K8" s="49"/>
      <c r="L8" s="47">
        <v>3.57</v>
      </c>
      <c r="M8" s="48">
        <f t="shared" si="2"/>
        <v>382</v>
      </c>
      <c r="N8" s="49"/>
      <c r="O8" s="47">
        <v>29.5</v>
      </c>
      <c r="P8" s="48">
        <f t="shared" si="3"/>
        <v>389</v>
      </c>
      <c r="Q8" s="49"/>
      <c r="R8" s="50">
        <v>0.002117824074074074</v>
      </c>
      <c r="S8" s="48">
        <f t="shared" si="4"/>
        <v>363</v>
      </c>
      <c r="T8" s="51"/>
      <c r="U8" s="52">
        <f t="shared" si="5"/>
        <v>1834</v>
      </c>
      <c r="V8" s="53">
        <v>3</v>
      </c>
    </row>
    <row r="9" spans="1:22" ht="15.75">
      <c r="A9" s="29">
        <v>214</v>
      </c>
      <c r="B9" s="64" t="s">
        <v>96</v>
      </c>
      <c r="C9" s="64" t="s">
        <v>97</v>
      </c>
      <c r="D9" s="65">
        <v>1998</v>
      </c>
      <c r="E9" s="64" t="s">
        <v>21</v>
      </c>
      <c r="F9" s="70">
        <v>11.86</v>
      </c>
      <c r="G9" s="48">
        <f t="shared" si="0"/>
        <v>352</v>
      </c>
      <c r="H9" s="49"/>
      <c r="I9" s="70">
        <v>13.88</v>
      </c>
      <c r="J9" s="48">
        <f t="shared" si="1"/>
        <v>323</v>
      </c>
      <c r="K9" s="49"/>
      <c r="L9" s="47">
        <v>3.35</v>
      </c>
      <c r="M9" s="48">
        <f t="shared" si="2"/>
        <v>354</v>
      </c>
      <c r="N9" s="49"/>
      <c r="O9" s="47">
        <v>27.5</v>
      </c>
      <c r="P9" s="48">
        <f t="shared" si="3"/>
        <v>368</v>
      </c>
      <c r="Q9" s="49"/>
      <c r="R9" s="50">
        <v>0.001953240740740741</v>
      </c>
      <c r="S9" s="48">
        <f t="shared" si="4"/>
        <v>419</v>
      </c>
      <c r="T9" s="51"/>
      <c r="U9" s="52">
        <f t="shared" si="5"/>
        <v>1816</v>
      </c>
      <c r="V9" s="53">
        <v>4</v>
      </c>
    </row>
    <row r="10" spans="1:22" ht="15.75">
      <c r="A10" s="29">
        <v>185</v>
      </c>
      <c r="B10" s="64" t="s">
        <v>27</v>
      </c>
      <c r="C10" s="64" t="s">
        <v>59</v>
      </c>
      <c r="D10" s="65">
        <v>1998</v>
      </c>
      <c r="E10" s="64" t="s">
        <v>40</v>
      </c>
      <c r="F10" s="70">
        <v>11.92</v>
      </c>
      <c r="G10" s="48">
        <f t="shared" si="0"/>
        <v>347</v>
      </c>
      <c r="H10" s="49"/>
      <c r="I10" s="70">
        <v>15.06</v>
      </c>
      <c r="J10" s="48">
        <f t="shared" si="1"/>
        <v>274</v>
      </c>
      <c r="K10" s="49"/>
      <c r="L10" s="47">
        <v>3.73</v>
      </c>
      <c r="M10" s="48">
        <f t="shared" si="2"/>
        <v>402</v>
      </c>
      <c r="N10" s="49"/>
      <c r="O10" s="47">
        <v>30.5</v>
      </c>
      <c r="P10" s="48">
        <f t="shared" si="3"/>
        <v>400</v>
      </c>
      <c r="Q10" s="49"/>
      <c r="R10" s="50">
        <v>0.0020655092592592596</v>
      </c>
      <c r="S10" s="48">
        <f t="shared" si="4"/>
        <v>380</v>
      </c>
      <c r="T10" s="51"/>
      <c r="U10" s="52">
        <f t="shared" si="5"/>
        <v>1803</v>
      </c>
      <c r="V10" s="53">
        <v>5</v>
      </c>
    </row>
    <row r="11" spans="1:22" ht="15.75">
      <c r="A11" s="29">
        <v>152</v>
      </c>
      <c r="B11" s="28" t="s">
        <v>187</v>
      </c>
      <c r="C11" s="28" t="s">
        <v>79</v>
      </c>
      <c r="D11" s="20">
        <v>1998</v>
      </c>
      <c r="E11" s="28" t="s">
        <v>24</v>
      </c>
      <c r="F11" s="70">
        <v>11.91</v>
      </c>
      <c r="G11" s="48">
        <f t="shared" si="0"/>
        <v>348</v>
      </c>
      <c r="H11" s="49"/>
      <c r="I11" s="70">
        <v>13.1</v>
      </c>
      <c r="J11" s="48">
        <f t="shared" si="1"/>
        <v>361</v>
      </c>
      <c r="K11" s="49"/>
      <c r="L11" s="47">
        <v>3.95</v>
      </c>
      <c r="M11" s="48">
        <f t="shared" si="2"/>
        <v>429</v>
      </c>
      <c r="N11" s="49"/>
      <c r="O11" s="47">
        <v>26</v>
      </c>
      <c r="P11" s="48">
        <f t="shared" si="3"/>
        <v>351</v>
      </c>
      <c r="Q11" s="49"/>
      <c r="R11" s="50">
        <v>0.0024208333333333334</v>
      </c>
      <c r="S11" s="48">
        <f t="shared" si="4"/>
        <v>278</v>
      </c>
      <c r="T11" s="51"/>
      <c r="U11" s="52">
        <f t="shared" si="5"/>
        <v>1767</v>
      </c>
      <c r="V11" s="53">
        <v>6</v>
      </c>
    </row>
    <row r="12" spans="1:22" s="8" customFormat="1" ht="15.75">
      <c r="A12" s="29">
        <v>105</v>
      </c>
      <c r="B12" s="64" t="s">
        <v>65</v>
      </c>
      <c r="C12" s="64" t="s">
        <v>81</v>
      </c>
      <c r="D12" s="65">
        <v>1998</v>
      </c>
      <c r="E12" s="64" t="s">
        <v>15</v>
      </c>
      <c r="F12" s="70">
        <v>12.23</v>
      </c>
      <c r="G12" s="48">
        <f t="shared" si="0"/>
        <v>323</v>
      </c>
      <c r="H12" s="49"/>
      <c r="I12" s="70">
        <v>14.3</v>
      </c>
      <c r="J12" s="48">
        <f t="shared" si="1"/>
        <v>305</v>
      </c>
      <c r="K12" s="49"/>
      <c r="L12" s="47">
        <v>3.23</v>
      </c>
      <c r="M12" s="48">
        <f t="shared" si="2"/>
        <v>338</v>
      </c>
      <c r="N12" s="49"/>
      <c r="O12" s="47">
        <v>31.5</v>
      </c>
      <c r="P12" s="48">
        <f t="shared" si="3"/>
        <v>410</v>
      </c>
      <c r="Q12" s="49"/>
      <c r="R12" s="50">
        <v>0.0021409722222222225</v>
      </c>
      <c r="S12" s="48">
        <f t="shared" si="4"/>
        <v>355</v>
      </c>
      <c r="T12" s="51"/>
      <c r="U12" s="52">
        <f t="shared" si="5"/>
        <v>1731</v>
      </c>
      <c r="V12" s="53">
        <v>7</v>
      </c>
    </row>
    <row r="13" spans="1:22" ht="15.75">
      <c r="A13" s="29">
        <v>75</v>
      </c>
      <c r="B13" s="28" t="s">
        <v>102</v>
      </c>
      <c r="C13" s="28" t="s">
        <v>103</v>
      </c>
      <c r="D13" s="20">
        <v>1998</v>
      </c>
      <c r="E13" s="28" t="s">
        <v>22</v>
      </c>
      <c r="F13" s="70">
        <v>12.62</v>
      </c>
      <c r="G13" s="48">
        <f t="shared" si="0"/>
        <v>294</v>
      </c>
      <c r="H13" s="49"/>
      <c r="I13" s="70">
        <v>14.48</v>
      </c>
      <c r="J13" s="48">
        <f t="shared" si="1"/>
        <v>297</v>
      </c>
      <c r="K13" s="49"/>
      <c r="L13" s="47">
        <v>3.57</v>
      </c>
      <c r="M13" s="48">
        <f t="shared" si="2"/>
        <v>382</v>
      </c>
      <c r="N13" s="49"/>
      <c r="O13" s="47">
        <v>35</v>
      </c>
      <c r="P13" s="48">
        <f t="shared" si="3"/>
        <v>445</v>
      </c>
      <c r="Q13" s="49"/>
      <c r="R13" s="50">
        <v>0.0022997685185185183</v>
      </c>
      <c r="S13" s="48">
        <f t="shared" si="4"/>
        <v>309</v>
      </c>
      <c r="T13" s="51"/>
      <c r="U13" s="52">
        <f t="shared" si="5"/>
        <v>1727</v>
      </c>
      <c r="V13" s="53">
        <v>8</v>
      </c>
    </row>
    <row r="14" spans="1:22" ht="15.75">
      <c r="A14" s="29">
        <v>76</v>
      </c>
      <c r="B14" s="28" t="s">
        <v>110</v>
      </c>
      <c r="C14" s="28" t="s">
        <v>100</v>
      </c>
      <c r="D14" s="20">
        <v>1998</v>
      </c>
      <c r="E14" s="28" t="s">
        <v>22</v>
      </c>
      <c r="F14" s="70">
        <v>11.8</v>
      </c>
      <c r="G14" s="48">
        <f t="shared" si="0"/>
        <v>357</v>
      </c>
      <c r="H14" s="49"/>
      <c r="I14" s="70">
        <v>13.68</v>
      </c>
      <c r="J14" s="48">
        <f t="shared" si="1"/>
        <v>333</v>
      </c>
      <c r="K14" s="49"/>
      <c r="L14" s="47">
        <v>3.41</v>
      </c>
      <c r="M14" s="48">
        <f t="shared" si="2"/>
        <v>362</v>
      </c>
      <c r="N14" s="49"/>
      <c r="O14" s="47">
        <v>20</v>
      </c>
      <c r="P14" s="48">
        <f t="shared" si="3"/>
        <v>280</v>
      </c>
      <c r="Q14" s="49"/>
      <c r="R14" s="50">
        <v>0.0022523148148148146</v>
      </c>
      <c r="S14" s="48">
        <f t="shared" si="4"/>
        <v>322</v>
      </c>
      <c r="T14" s="51"/>
      <c r="U14" s="52">
        <f t="shared" si="5"/>
        <v>1654</v>
      </c>
      <c r="V14" s="53">
        <v>9</v>
      </c>
    </row>
    <row r="15" spans="1:22" ht="15.75">
      <c r="A15" s="29">
        <v>28</v>
      </c>
      <c r="B15" s="64" t="s">
        <v>108</v>
      </c>
      <c r="C15" s="64" t="s">
        <v>109</v>
      </c>
      <c r="D15" s="65">
        <v>1998</v>
      </c>
      <c r="E15" s="64" t="s">
        <v>16</v>
      </c>
      <c r="F15" s="70">
        <v>12.46</v>
      </c>
      <c r="G15" s="48">
        <f t="shared" si="0"/>
        <v>306</v>
      </c>
      <c r="H15" s="49"/>
      <c r="I15" s="70">
        <v>14.58</v>
      </c>
      <c r="J15" s="48">
        <f t="shared" si="1"/>
        <v>293</v>
      </c>
      <c r="K15" s="49"/>
      <c r="L15" s="47">
        <v>3.81</v>
      </c>
      <c r="M15" s="48">
        <f t="shared" si="2"/>
        <v>412</v>
      </c>
      <c r="N15" s="49"/>
      <c r="O15" s="47">
        <v>20.5</v>
      </c>
      <c r="P15" s="48">
        <f t="shared" si="3"/>
        <v>286</v>
      </c>
      <c r="Q15" s="49"/>
      <c r="R15" s="50">
        <v>0.002142361111111111</v>
      </c>
      <c r="S15" s="48">
        <f t="shared" si="4"/>
        <v>355</v>
      </c>
      <c r="T15" s="51"/>
      <c r="U15" s="52">
        <f t="shared" si="5"/>
        <v>1652</v>
      </c>
      <c r="V15" s="53">
        <v>10</v>
      </c>
    </row>
    <row r="16" spans="1:22" s="8" customFormat="1" ht="15.75">
      <c r="A16" s="43">
        <v>282</v>
      </c>
      <c r="B16" s="44" t="s">
        <v>107</v>
      </c>
      <c r="C16" s="44" t="s">
        <v>81</v>
      </c>
      <c r="D16" s="45">
        <v>1998</v>
      </c>
      <c r="E16" s="58" t="s">
        <v>22</v>
      </c>
      <c r="F16" s="70">
        <v>12.47</v>
      </c>
      <c r="G16" s="48">
        <f t="shared" si="0"/>
        <v>305</v>
      </c>
      <c r="H16" s="49"/>
      <c r="I16" s="70">
        <v>14.08</v>
      </c>
      <c r="J16" s="48">
        <f t="shared" si="1"/>
        <v>314</v>
      </c>
      <c r="K16" s="49"/>
      <c r="L16" s="47">
        <v>3.67</v>
      </c>
      <c r="M16" s="48">
        <f t="shared" si="2"/>
        <v>395</v>
      </c>
      <c r="N16" s="49"/>
      <c r="O16" s="47">
        <v>21</v>
      </c>
      <c r="P16" s="48">
        <f t="shared" si="3"/>
        <v>292</v>
      </c>
      <c r="Q16" s="49"/>
      <c r="R16" s="50">
        <v>0.002177777777777778</v>
      </c>
      <c r="S16" s="48">
        <f t="shared" si="4"/>
        <v>344</v>
      </c>
      <c r="T16" s="51"/>
      <c r="U16" s="52">
        <f t="shared" si="5"/>
        <v>1650</v>
      </c>
      <c r="V16" s="53">
        <v>11</v>
      </c>
    </row>
    <row r="17" spans="1:22" ht="15.75">
      <c r="A17" s="29">
        <v>259</v>
      </c>
      <c r="B17" s="64" t="s">
        <v>188</v>
      </c>
      <c r="C17" s="64" t="s">
        <v>189</v>
      </c>
      <c r="D17" s="65">
        <v>1998</v>
      </c>
      <c r="E17" s="64" t="s">
        <v>14</v>
      </c>
      <c r="F17" s="70">
        <v>12.25</v>
      </c>
      <c r="G17" s="48">
        <f t="shared" si="0"/>
        <v>321</v>
      </c>
      <c r="H17" s="49"/>
      <c r="I17" s="70">
        <v>15.46</v>
      </c>
      <c r="J17" s="48">
        <f t="shared" si="1"/>
        <v>258</v>
      </c>
      <c r="K17" s="49"/>
      <c r="L17" s="47">
        <v>3.49</v>
      </c>
      <c r="M17" s="48">
        <f t="shared" si="2"/>
        <v>372</v>
      </c>
      <c r="N17" s="49"/>
      <c r="O17" s="47">
        <v>25.5</v>
      </c>
      <c r="P17" s="48">
        <f t="shared" si="3"/>
        <v>346</v>
      </c>
      <c r="Q17" s="49"/>
      <c r="R17" s="50">
        <v>0.0022935185185185185</v>
      </c>
      <c r="S17" s="48">
        <f t="shared" si="4"/>
        <v>311</v>
      </c>
      <c r="T17" s="51"/>
      <c r="U17" s="52">
        <f t="shared" si="5"/>
        <v>1608</v>
      </c>
      <c r="V17" s="53">
        <v>12</v>
      </c>
    </row>
    <row r="18" spans="1:22" ht="15.75">
      <c r="A18" s="29">
        <v>157</v>
      </c>
      <c r="B18" s="28" t="s">
        <v>190</v>
      </c>
      <c r="C18" s="28" t="s">
        <v>191</v>
      </c>
      <c r="D18" s="20">
        <v>1998</v>
      </c>
      <c r="E18" s="28" t="s">
        <v>24</v>
      </c>
      <c r="F18" s="70">
        <v>12.97</v>
      </c>
      <c r="G18" s="48">
        <f t="shared" si="0"/>
        <v>270</v>
      </c>
      <c r="H18" s="49"/>
      <c r="I18" s="70">
        <v>15.1</v>
      </c>
      <c r="J18" s="48">
        <f t="shared" si="1"/>
        <v>272</v>
      </c>
      <c r="K18" s="49"/>
      <c r="L18" s="47">
        <v>3.38</v>
      </c>
      <c r="M18" s="48">
        <f t="shared" si="2"/>
        <v>358</v>
      </c>
      <c r="N18" s="49"/>
      <c r="O18" s="47">
        <v>21.5</v>
      </c>
      <c r="P18" s="48">
        <f t="shared" si="3"/>
        <v>299</v>
      </c>
      <c r="Q18" s="49"/>
      <c r="R18" s="50">
        <v>0.0022256944444444446</v>
      </c>
      <c r="S18" s="48">
        <f t="shared" si="4"/>
        <v>330</v>
      </c>
      <c r="T18" s="51"/>
      <c r="U18" s="52">
        <f t="shared" si="5"/>
        <v>1529</v>
      </c>
      <c r="V18" s="53">
        <v>13</v>
      </c>
    </row>
    <row r="19" spans="1:22" ht="15.75">
      <c r="A19" s="29">
        <v>72</v>
      </c>
      <c r="B19" s="28" t="s">
        <v>98</v>
      </c>
      <c r="C19" s="28" t="s">
        <v>99</v>
      </c>
      <c r="D19" s="20">
        <v>1998</v>
      </c>
      <c r="E19" s="28" t="s">
        <v>22</v>
      </c>
      <c r="F19" s="70">
        <v>12.27</v>
      </c>
      <c r="G19" s="48">
        <f t="shared" si="0"/>
        <v>320</v>
      </c>
      <c r="H19" s="49"/>
      <c r="I19" s="70"/>
      <c r="J19" s="48" t="str">
        <f t="shared" si="1"/>
        <v> </v>
      </c>
      <c r="K19" s="49"/>
      <c r="L19" s="47">
        <v>3.38</v>
      </c>
      <c r="M19" s="48">
        <f t="shared" si="2"/>
        <v>358</v>
      </c>
      <c r="N19" s="49"/>
      <c r="O19" s="47">
        <v>28.5</v>
      </c>
      <c r="P19" s="48">
        <f t="shared" si="3"/>
        <v>379</v>
      </c>
      <c r="Q19" s="49"/>
      <c r="R19" s="50"/>
      <c r="S19" s="48" t="str">
        <f t="shared" si="4"/>
        <v> </v>
      </c>
      <c r="T19" s="51"/>
      <c r="U19" s="52">
        <f t="shared" si="5"/>
        <v>1057</v>
      </c>
      <c r="V19" s="53">
        <v>14</v>
      </c>
    </row>
    <row r="20" spans="1:22" ht="15.75">
      <c r="A20" s="29">
        <v>26</v>
      </c>
      <c r="B20" s="64" t="s">
        <v>105</v>
      </c>
      <c r="C20" s="64" t="s">
        <v>106</v>
      </c>
      <c r="D20" s="65">
        <v>1998</v>
      </c>
      <c r="E20" s="64" t="s">
        <v>16</v>
      </c>
      <c r="F20" s="70"/>
      <c r="G20" s="48" t="str">
        <f t="shared" si="0"/>
        <v> </v>
      </c>
      <c r="H20" s="49"/>
      <c r="I20" s="70">
        <v>13.48</v>
      </c>
      <c r="J20" s="48">
        <f t="shared" si="1"/>
        <v>342</v>
      </c>
      <c r="K20" s="49"/>
      <c r="L20" s="47">
        <v>3.58</v>
      </c>
      <c r="M20" s="48">
        <f t="shared" si="2"/>
        <v>383</v>
      </c>
      <c r="N20" s="49"/>
      <c r="O20" s="47">
        <v>23</v>
      </c>
      <c r="P20" s="48">
        <f t="shared" si="3"/>
        <v>317</v>
      </c>
      <c r="Q20" s="49"/>
      <c r="R20" s="50"/>
      <c r="S20" s="48" t="str">
        <f t="shared" si="4"/>
        <v> </v>
      </c>
      <c r="T20" s="51"/>
      <c r="U20" s="52">
        <f t="shared" si="5"/>
        <v>1042</v>
      </c>
      <c r="V20" s="53">
        <v>15</v>
      </c>
    </row>
    <row r="21" spans="1:22" ht="15.75">
      <c r="A21" s="43"/>
      <c r="B21" s="44"/>
      <c r="C21" s="44"/>
      <c r="D21" s="45"/>
      <c r="E21" s="58"/>
      <c r="F21" s="70"/>
      <c r="G21" s="48" t="str">
        <f t="shared" si="0"/>
        <v> </v>
      </c>
      <c r="H21" s="49"/>
      <c r="I21" s="70"/>
      <c r="J21" s="48" t="str">
        <f t="shared" si="1"/>
        <v> </v>
      </c>
      <c r="K21" s="49"/>
      <c r="L21" s="47"/>
      <c r="M21" s="48" t="str">
        <f t="shared" si="2"/>
        <v> </v>
      </c>
      <c r="N21" s="49"/>
      <c r="O21" s="47"/>
      <c r="P21" s="48" t="str">
        <f t="shared" si="3"/>
        <v> </v>
      </c>
      <c r="Q21" s="49"/>
      <c r="R21" s="50"/>
      <c r="S21" s="48" t="str">
        <f t="shared" si="4"/>
        <v> </v>
      </c>
      <c r="T21" s="51"/>
      <c r="U21" s="52"/>
      <c r="V21" s="53"/>
    </row>
    <row r="22" spans="1:22" ht="15.75">
      <c r="A22" s="43">
        <v>263</v>
      </c>
      <c r="B22" s="44" t="s">
        <v>113</v>
      </c>
      <c r="C22" s="44" t="s">
        <v>114</v>
      </c>
      <c r="D22" s="45">
        <v>1997</v>
      </c>
      <c r="E22" s="58" t="s">
        <v>192</v>
      </c>
      <c r="F22" s="70">
        <v>10.15</v>
      </c>
      <c r="G22" s="48">
        <f t="shared" si="0"/>
        <v>513</v>
      </c>
      <c r="H22" s="49"/>
      <c r="I22" s="70">
        <v>10.35</v>
      </c>
      <c r="J22" s="48">
        <f t="shared" si="1"/>
        <v>540</v>
      </c>
      <c r="K22" s="49"/>
      <c r="L22" s="47">
        <v>4.74</v>
      </c>
      <c r="M22" s="48">
        <f t="shared" si="2"/>
        <v>520</v>
      </c>
      <c r="N22" s="49"/>
      <c r="O22" s="47">
        <v>47</v>
      </c>
      <c r="P22" s="48">
        <f t="shared" si="3"/>
        <v>552</v>
      </c>
      <c r="Q22" s="49"/>
      <c r="R22" s="50">
        <v>0.0019381944444444444</v>
      </c>
      <c r="S22" s="48">
        <f t="shared" si="4"/>
        <v>425</v>
      </c>
      <c r="T22" s="51"/>
      <c r="U22" s="52">
        <f t="shared" si="5"/>
        <v>2550</v>
      </c>
      <c r="V22" s="53">
        <v>1</v>
      </c>
    </row>
    <row r="23" spans="1:22" ht="15.75">
      <c r="A23" s="29">
        <v>216</v>
      </c>
      <c r="B23" s="64" t="s">
        <v>115</v>
      </c>
      <c r="C23" s="64" t="s">
        <v>60</v>
      </c>
      <c r="D23" s="65">
        <v>1997</v>
      </c>
      <c r="E23" s="64" t="s">
        <v>21</v>
      </c>
      <c r="F23" s="70">
        <v>10.25</v>
      </c>
      <c r="G23" s="48">
        <f t="shared" si="0"/>
        <v>502</v>
      </c>
      <c r="H23" s="49"/>
      <c r="I23" s="70">
        <v>10.99</v>
      </c>
      <c r="J23" s="48">
        <f t="shared" si="1"/>
        <v>491</v>
      </c>
      <c r="K23" s="49"/>
      <c r="L23" s="47">
        <v>4.7</v>
      </c>
      <c r="M23" s="48">
        <f t="shared" si="2"/>
        <v>516</v>
      </c>
      <c r="N23" s="49"/>
      <c r="O23" s="47">
        <v>49</v>
      </c>
      <c r="P23" s="48">
        <f t="shared" si="3"/>
        <v>569</v>
      </c>
      <c r="Q23" s="49"/>
      <c r="R23" s="50">
        <v>0.0022453703703703702</v>
      </c>
      <c r="S23" s="48">
        <f t="shared" si="4"/>
        <v>324</v>
      </c>
      <c r="T23" s="51"/>
      <c r="U23" s="52">
        <f t="shared" si="5"/>
        <v>2402</v>
      </c>
      <c r="V23" s="53">
        <v>2</v>
      </c>
    </row>
    <row r="24" spans="1:22" ht="15.75">
      <c r="A24" s="29">
        <v>215</v>
      </c>
      <c r="B24" s="64" t="s">
        <v>193</v>
      </c>
      <c r="C24" s="64" t="s">
        <v>194</v>
      </c>
      <c r="D24" s="65">
        <v>1997</v>
      </c>
      <c r="E24" s="64" t="s">
        <v>21</v>
      </c>
      <c r="F24" s="70">
        <v>10.3</v>
      </c>
      <c r="G24" s="48">
        <f t="shared" si="0"/>
        <v>497</v>
      </c>
      <c r="H24" s="49"/>
      <c r="I24" s="70">
        <v>11.71</v>
      </c>
      <c r="J24" s="48">
        <f t="shared" si="1"/>
        <v>441</v>
      </c>
      <c r="K24" s="49"/>
      <c r="L24" s="47">
        <v>4.02</v>
      </c>
      <c r="M24" s="48">
        <f t="shared" si="2"/>
        <v>438</v>
      </c>
      <c r="N24" s="49"/>
      <c r="O24" s="47">
        <v>38.5</v>
      </c>
      <c r="P24" s="48">
        <f t="shared" si="3"/>
        <v>478</v>
      </c>
      <c r="Q24" s="49"/>
      <c r="R24" s="50">
        <v>0.0018168981481481482</v>
      </c>
      <c r="S24" s="48">
        <f t="shared" si="4"/>
        <v>474</v>
      </c>
      <c r="T24" s="51"/>
      <c r="U24" s="52">
        <f t="shared" si="5"/>
        <v>2328</v>
      </c>
      <c r="V24" s="53">
        <v>3</v>
      </c>
    </row>
    <row r="25" spans="1:22" ht="15.75">
      <c r="A25" s="29">
        <v>77</v>
      </c>
      <c r="B25" s="28" t="s">
        <v>120</v>
      </c>
      <c r="C25" s="28" t="s">
        <v>121</v>
      </c>
      <c r="D25" s="20">
        <v>1997</v>
      </c>
      <c r="E25" s="28" t="s">
        <v>22</v>
      </c>
      <c r="F25" s="70">
        <v>10.24</v>
      </c>
      <c r="G25" s="48">
        <f t="shared" si="0"/>
        <v>503</v>
      </c>
      <c r="H25" s="49"/>
      <c r="I25" s="70">
        <v>11.23</v>
      </c>
      <c r="J25" s="48">
        <f t="shared" si="1"/>
        <v>473</v>
      </c>
      <c r="K25" s="49"/>
      <c r="L25" s="47">
        <v>4.32</v>
      </c>
      <c r="M25" s="48">
        <f t="shared" si="2"/>
        <v>473</v>
      </c>
      <c r="N25" s="49"/>
      <c r="O25" s="47">
        <v>38</v>
      </c>
      <c r="P25" s="48">
        <f t="shared" si="3"/>
        <v>473</v>
      </c>
      <c r="Q25" s="49"/>
      <c r="R25" s="50">
        <v>0.0020159722222222224</v>
      </c>
      <c r="S25" s="48">
        <f t="shared" si="4"/>
        <v>397</v>
      </c>
      <c r="T25" s="51"/>
      <c r="U25" s="52">
        <f t="shared" si="5"/>
        <v>2319</v>
      </c>
      <c r="V25" s="53">
        <v>4</v>
      </c>
    </row>
    <row r="26" spans="1:22" ht="15.75">
      <c r="A26" s="29">
        <v>186</v>
      </c>
      <c r="B26" s="64" t="s">
        <v>195</v>
      </c>
      <c r="C26" s="64" t="s">
        <v>127</v>
      </c>
      <c r="D26" s="65">
        <v>1997</v>
      </c>
      <c r="E26" s="64" t="s">
        <v>40</v>
      </c>
      <c r="F26" s="70">
        <v>10.22</v>
      </c>
      <c r="G26" s="48">
        <f t="shared" si="0"/>
        <v>506</v>
      </c>
      <c r="H26" s="49"/>
      <c r="I26" s="70">
        <v>11.29</v>
      </c>
      <c r="J26" s="48">
        <f t="shared" si="1"/>
        <v>469</v>
      </c>
      <c r="K26" s="49"/>
      <c r="L26" s="47">
        <v>4.46</v>
      </c>
      <c r="M26" s="48">
        <f t="shared" si="2"/>
        <v>489</v>
      </c>
      <c r="N26" s="49"/>
      <c r="O26" s="47">
        <v>32.5</v>
      </c>
      <c r="P26" s="48">
        <f t="shared" si="3"/>
        <v>420</v>
      </c>
      <c r="Q26" s="49"/>
      <c r="R26" s="50">
        <v>0.0020192129629629627</v>
      </c>
      <c r="S26" s="48">
        <f t="shared" si="4"/>
        <v>396</v>
      </c>
      <c r="T26" s="51"/>
      <c r="U26" s="52">
        <f t="shared" si="5"/>
        <v>2280</v>
      </c>
      <c r="V26" s="53">
        <v>5</v>
      </c>
    </row>
    <row r="27" spans="1:22" ht="15.75">
      <c r="A27" s="29">
        <v>159</v>
      </c>
      <c r="B27" s="67" t="s">
        <v>117</v>
      </c>
      <c r="C27" s="67" t="s">
        <v>118</v>
      </c>
      <c r="D27" s="65">
        <v>1997</v>
      </c>
      <c r="E27" s="28" t="s">
        <v>24</v>
      </c>
      <c r="F27" s="70">
        <v>11.76</v>
      </c>
      <c r="G27" s="48">
        <f t="shared" si="0"/>
        <v>360</v>
      </c>
      <c r="H27" s="49"/>
      <c r="I27" s="70">
        <v>12.51</v>
      </c>
      <c r="J27" s="48">
        <f t="shared" si="1"/>
        <v>393</v>
      </c>
      <c r="K27" s="49"/>
      <c r="L27" s="47">
        <v>4.27</v>
      </c>
      <c r="M27" s="48">
        <f t="shared" si="2"/>
        <v>467</v>
      </c>
      <c r="N27" s="49"/>
      <c r="O27" s="47">
        <v>31.5</v>
      </c>
      <c r="P27" s="48">
        <f t="shared" si="3"/>
        <v>410</v>
      </c>
      <c r="Q27" s="49"/>
      <c r="R27" s="50">
        <v>0.0019534722222222223</v>
      </c>
      <c r="S27" s="48">
        <f t="shared" si="4"/>
        <v>419</v>
      </c>
      <c r="T27" s="51"/>
      <c r="U27" s="52">
        <f t="shared" si="5"/>
        <v>2049</v>
      </c>
      <c r="V27" s="53">
        <v>6</v>
      </c>
    </row>
    <row r="28" spans="1:22" s="8" customFormat="1" ht="15.75">
      <c r="A28" s="54">
        <v>187</v>
      </c>
      <c r="B28" s="64" t="s">
        <v>116</v>
      </c>
      <c r="C28" s="64" t="s">
        <v>99</v>
      </c>
      <c r="D28" s="65">
        <v>1997</v>
      </c>
      <c r="E28" s="64" t="s">
        <v>40</v>
      </c>
      <c r="F28" s="70">
        <v>12.07</v>
      </c>
      <c r="G28" s="48">
        <f t="shared" si="0"/>
        <v>335</v>
      </c>
      <c r="H28" s="49"/>
      <c r="I28" s="70">
        <v>12.87</v>
      </c>
      <c r="J28" s="48">
        <f t="shared" si="1"/>
        <v>373</v>
      </c>
      <c r="K28" s="49"/>
      <c r="L28" s="47">
        <v>3.72</v>
      </c>
      <c r="M28" s="48">
        <f t="shared" si="2"/>
        <v>401</v>
      </c>
      <c r="N28" s="49"/>
      <c r="O28" s="47">
        <v>39.5</v>
      </c>
      <c r="P28" s="48">
        <f t="shared" si="3"/>
        <v>487</v>
      </c>
      <c r="Q28" s="49"/>
      <c r="R28" s="50">
        <v>0.0022599537037037037</v>
      </c>
      <c r="S28" s="48">
        <f t="shared" si="4"/>
        <v>320</v>
      </c>
      <c r="T28" s="51"/>
      <c r="U28" s="52">
        <f t="shared" si="5"/>
        <v>1916</v>
      </c>
      <c r="V28" s="53">
        <v>7</v>
      </c>
    </row>
    <row r="29" spans="1:22" ht="15.75">
      <c r="A29" s="29">
        <v>123</v>
      </c>
      <c r="B29" s="67" t="s">
        <v>196</v>
      </c>
      <c r="C29" s="67" t="s">
        <v>197</v>
      </c>
      <c r="D29" s="65">
        <v>1997</v>
      </c>
      <c r="E29" s="21" t="s">
        <v>25</v>
      </c>
      <c r="F29" s="70">
        <v>11.33</v>
      </c>
      <c r="G29" s="48">
        <f t="shared" si="0"/>
        <v>397</v>
      </c>
      <c r="H29" s="49"/>
      <c r="I29" s="70">
        <v>13.35</v>
      </c>
      <c r="J29" s="48">
        <f t="shared" si="1"/>
        <v>349</v>
      </c>
      <c r="K29" s="49"/>
      <c r="L29" s="47">
        <v>3.86</v>
      </c>
      <c r="M29" s="48">
        <f t="shared" si="2"/>
        <v>418</v>
      </c>
      <c r="N29" s="49"/>
      <c r="O29" s="47">
        <v>25.5</v>
      </c>
      <c r="P29" s="48">
        <f t="shared" si="3"/>
        <v>346</v>
      </c>
      <c r="Q29" s="49"/>
      <c r="R29" s="50">
        <v>0.0023604166666666665</v>
      </c>
      <c r="S29" s="48">
        <f t="shared" si="4"/>
        <v>293</v>
      </c>
      <c r="T29" s="51"/>
      <c r="U29" s="52">
        <f t="shared" si="5"/>
        <v>1803</v>
      </c>
      <c r="V29" s="53">
        <v>8</v>
      </c>
    </row>
    <row r="30" spans="1:22" ht="15.75">
      <c r="A30" s="29">
        <v>124</v>
      </c>
      <c r="B30" s="67" t="s">
        <v>198</v>
      </c>
      <c r="C30" s="67" t="s">
        <v>79</v>
      </c>
      <c r="D30" s="65">
        <v>1997</v>
      </c>
      <c r="E30" s="21" t="s">
        <v>25</v>
      </c>
      <c r="F30" s="70">
        <v>11.85</v>
      </c>
      <c r="G30" s="48">
        <f t="shared" si="0"/>
        <v>353</v>
      </c>
      <c r="H30" s="49"/>
      <c r="I30" s="70">
        <v>13.73</v>
      </c>
      <c r="J30" s="48">
        <f t="shared" si="1"/>
        <v>330</v>
      </c>
      <c r="K30" s="49"/>
      <c r="L30" s="47">
        <v>3.51</v>
      </c>
      <c r="M30" s="48">
        <f t="shared" si="2"/>
        <v>374</v>
      </c>
      <c r="N30" s="49"/>
      <c r="O30" s="47">
        <v>21.5</v>
      </c>
      <c r="P30" s="48">
        <f t="shared" si="3"/>
        <v>299</v>
      </c>
      <c r="Q30" s="49"/>
      <c r="R30" s="50">
        <v>0.0021895833333333333</v>
      </c>
      <c r="S30" s="48">
        <f t="shared" si="4"/>
        <v>340</v>
      </c>
      <c r="T30" s="51"/>
      <c r="U30" s="52">
        <f t="shared" si="5"/>
        <v>1696</v>
      </c>
      <c r="V30" s="53">
        <v>9</v>
      </c>
    </row>
    <row r="31" spans="1:22" ht="15.75">
      <c r="A31" s="29">
        <v>267</v>
      </c>
      <c r="B31" s="64" t="s">
        <v>122</v>
      </c>
      <c r="C31" s="64" t="s">
        <v>87</v>
      </c>
      <c r="D31" s="65">
        <v>1997</v>
      </c>
      <c r="E31" s="64" t="s">
        <v>14</v>
      </c>
      <c r="F31" s="70">
        <v>13.11</v>
      </c>
      <c r="G31" s="48">
        <f t="shared" si="0"/>
        <v>261</v>
      </c>
      <c r="H31" s="49"/>
      <c r="I31" s="70">
        <v>15.33</v>
      </c>
      <c r="J31" s="48">
        <f t="shared" si="1"/>
        <v>263</v>
      </c>
      <c r="K31" s="49"/>
      <c r="L31" s="47">
        <v>3.18</v>
      </c>
      <c r="M31" s="48">
        <f t="shared" si="2"/>
        <v>331</v>
      </c>
      <c r="N31" s="49"/>
      <c r="O31" s="47">
        <v>18</v>
      </c>
      <c r="P31" s="48">
        <f t="shared" si="3"/>
        <v>253</v>
      </c>
      <c r="Q31" s="49"/>
      <c r="R31" s="50">
        <v>0.00200162037037037</v>
      </c>
      <c r="S31" s="48">
        <f t="shared" si="4"/>
        <v>402</v>
      </c>
      <c r="T31" s="51"/>
      <c r="U31" s="52">
        <f t="shared" si="5"/>
        <v>1510</v>
      </c>
      <c r="V31" s="53">
        <v>10</v>
      </c>
    </row>
    <row r="32" spans="1:22" s="8" customFormat="1" ht="15.75">
      <c r="A32" s="29">
        <v>78</v>
      </c>
      <c r="B32" s="28" t="s">
        <v>119</v>
      </c>
      <c r="C32" s="28" t="s">
        <v>57</v>
      </c>
      <c r="D32" s="20">
        <v>1997</v>
      </c>
      <c r="E32" s="28" t="s">
        <v>22</v>
      </c>
      <c r="F32" s="70">
        <v>11.78</v>
      </c>
      <c r="G32" s="48">
        <f t="shared" si="0"/>
        <v>358</v>
      </c>
      <c r="H32" s="49"/>
      <c r="I32" s="70">
        <v>12.33</v>
      </c>
      <c r="J32" s="48">
        <f t="shared" si="1"/>
        <v>403</v>
      </c>
      <c r="K32" s="49"/>
      <c r="L32" s="47">
        <v>2.79</v>
      </c>
      <c r="M32" s="48">
        <f t="shared" si="2"/>
        <v>277</v>
      </c>
      <c r="N32" s="49"/>
      <c r="O32" s="47">
        <v>35.5</v>
      </c>
      <c r="P32" s="48">
        <f t="shared" si="3"/>
        <v>450</v>
      </c>
      <c r="Q32" s="49"/>
      <c r="R32" s="50"/>
      <c r="S32" s="48" t="str">
        <f t="shared" si="4"/>
        <v> </v>
      </c>
      <c r="T32" s="51"/>
      <c r="U32" s="52">
        <f t="shared" si="5"/>
        <v>1488</v>
      </c>
      <c r="V32" s="53">
        <v>11</v>
      </c>
    </row>
    <row r="33" spans="1:22" ht="15.75">
      <c r="A33" s="29">
        <v>54</v>
      </c>
      <c r="B33" s="67" t="s">
        <v>199</v>
      </c>
      <c r="C33" s="67" t="s">
        <v>111</v>
      </c>
      <c r="D33" s="65">
        <v>1997</v>
      </c>
      <c r="E33" s="28" t="s">
        <v>151</v>
      </c>
      <c r="F33" s="70"/>
      <c r="G33" s="48" t="str">
        <f t="shared" si="0"/>
        <v> </v>
      </c>
      <c r="H33" s="49"/>
      <c r="I33" s="70">
        <v>13.23</v>
      </c>
      <c r="J33" s="48">
        <f t="shared" si="1"/>
        <v>355</v>
      </c>
      <c r="K33" s="49"/>
      <c r="L33" s="47"/>
      <c r="M33" s="48" t="str">
        <f t="shared" si="2"/>
        <v> </v>
      </c>
      <c r="N33" s="49"/>
      <c r="O33" s="47">
        <v>20.5</v>
      </c>
      <c r="P33" s="48">
        <f t="shared" si="3"/>
        <v>286</v>
      </c>
      <c r="Q33" s="49"/>
      <c r="R33" s="50"/>
      <c r="S33" s="48" t="str">
        <f t="shared" si="4"/>
        <v> </v>
      </c>
      <c r="T33" s="51"/>
      <c r="U33" s="52">
        <f t="shared" si="5"/>
        <v>641</v>
      </c>
      <c r="V33" s="53">
        <v>12</v>
      </c>
    </row>
    <row r="34" spans="19:22" ht="12.75">
      <c r="S34" s="34"/>
      <c r="T34" s="34"/>
      <c r="U34" s="34"/>
      <c r="V34" s="34"/>
    </row>
    <row r="35" spans="19:22" ht="12.75">
      <c r="S35" s="34"/>
      <c r="T35" s="34"/>
      <c r="U35" s="34"/>
      <c r="V35" s="34"/>
    </row>
    <row r="36" spans="19:22" ht="12.75">
      <c r="S36" s="34"/>
      <c r="T36" s="34"/>
      <c r="U36" s="34"/>
      <c r="V36" s="34"/>
    </row>
    <row r="37" spans="19:22" ht="12.75">
      <c r="S37" s="34"/>
      <c r="T37" s="34"/>
      <c r="U37" s="34"/>
      <c r="V37" s="34"/>
    </row>
    <row r="38" spans="19:22" ht="12.75">
      <c r="S38" s="34"/>
      <c r="T38" s="34"/>
      <c r="U38" s="34"/>
      <c r="V38" s="34"/>
    </row>
    <row r="39" spans="19:22" ht="12.75">
      <c r="S39" s="34"/>
      <c r="T39" s="34"/>
      <c r="U39" s="34"/>
      <c r="V39" s="34"/>
    </row>
    <row r="40" spans="19:22" ht="12.75">
      <c r="S40" s="34"/>
      <c r="T40" s="34"/>
      <c r="U40" s="34"/>
      <c r="V40" s="34"/>
    </row>
    <row r="41" spans="19:22" ht="12.75">
      <c r="S41" s="34"/>
      <c r="T41" s="34"/>
      <c r="U41" s="34"/>
      <c r="V41" s="34"/>
    </row>
    <row r="42" spans="19:22" ht="12.75">
      <c r="S42" s="34"/>
      <c r="T42" s="34"/>
      <c r="U42" s="34"/>
      <c r="V42" s="34"/>
    </row>
    <row r="43" spans="19:22" ht="12.75">
      <c r="S43" s="34"/>
      <c r="T43" s="34"/>
      <c r="U43" s="34"/>
      <c r="V43" s="34"/>
    </row>
    <row r="44" spans="19:22" ht="12.75">
      <c r="S44" s="34"/>
      <c r="T44" s="34"/>
      <c r="U44" s="34"/>
      <c r="V44" s="34"/>
    </row>
    <row r="45" spans="19:22" ht="12.75">
      <c r="S45" s="34"/>
      <c r="T45" s="34"/>
      <c r="U45" s="34"/>
      <c r="V45" s="34"/>
    </row>
    <row r="46" spans="19:22" ht="12.75">
      <c r="S46" s="34"/>
      <c r="T46" s="34"/>
      <c r="U46" s="34"/>
      <c r="V46" s="34"/>
    </row>
    <row r="47" spans="19:22" ht="12.75">
      <c r="S47" s="34"/>
      <c r="T47" s="34"/>
      <c r="U47" s="34"/>
      <c r="V47" s="34"/>
    </row>
    <row r="48" spans="19:22" ht="12.75">
      <c r="S48" s="34"/>
      <c r="T48" s="34"/>
      <c r="U48" s="34"/>
      <c r="V48" s="34"/>
    </row>
    <row r="49" spans="19:22" ht="12.75">
      <c r="S49" s="34"/>
      <c r="T49" s="34"/>
      <c r="U49" s="34"/>
      <c r="V49" s="34"/>
    </row>
    <row r="50" spans="19:22" ht="12.75">
      <c r="S50" s="34"/>
      <c r="T50" s="34"/>
      <c r="U50" s="34"/>
      <c r="V50" s="34"/>
    </row>
    <row r="51" spans="19:22" ht="12.75">
      <c r="S51" s="34"/>
      <c r="T51" s="34"/>
      <c r="U51" s="34"/>
      <c r="V51" s="34"/>
    </row>
    <row r="52" spans="19:22" ht="12.75">
      <c r="S52" s="34"/>
      <c r="T52" s="34"/>
      <c r="U52" s="34"/>
      <c r="V52" s="34"/>
    </row>
    <row r="53" spans="19:22" ht="12.75">
      <c r="S53" s="34"/>
      <c r="T53" s="34"/>
      <c r="U53" s="34"/>
      <c r="V53" s="34"/>
    </row>
    <row r="54" spans="19:22" ht="12.75">
      <c r="S54" s="34"/>
      <c r="T54" s="34"/>
      <c r="U54" s="34"/>
      <c r="V54" s="34"/>
    </row>
    <row r="55" spans="19:22" ht="12.75">
      <c r="S55" s="34"/>
      <c r="T55" s="34"/>
      <c r="U55" s="34"/>
      <c r="V55" s="34"/>
    </row>
  </sheetData>
  <mergeCells count="13">
    <mergeCell ref="A3:A4"/>
    <mergeCell ref="O1:Q1"/>
    <mergeCell ref="F3:H3"/>
    <mergeCell ref="L3:N3"/>
    <mergeCell ref="B3:B4"/>
    <mergeCell ref="C3:C4"/>
    <mergeCell ref="D3:D4"/>
    <mergeCell ref="E3:E4"/>
    <mergeCell ref="A1:I1"/>
    <mergeCell ref="U3:V3"/>
    <mergeCell ref="O3:Q3"/>
    <mergeCell ref="R3:T3"/>
    <mergeCell ref="I3:K3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150" verticalDpi="15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workbookViewId="0" topLeftCell="A1">
      <selection activeCell="A1" sqref="A1:IV16384"/>
    </sheetView>
  </sheetViews>
  <sheetFormatPr defaultColWidth="12" defaultRowHeight="12.75"/>
  <cols>
    <col min="1" max="1" width="5.16015625" style="8" customWidth="1"/>
    <col min="2" max="2" width="14.16015625" style="0" customWidth="1"/>
    <col min="3" max="3" width="11.83203125" style="0" customWidth="1"/>
    <col min="4" max="4" width="6.5" style="0" customWidth="1"/>
    <col min="5" max="5" width="19.16015625" style="0" customWidth="1"/>
    <col min="6" max="6" width="7.33203125" style="10" customWidth="1"/>
    <col min="7" max="7" width="5.83203125" style="0" customWidth="1"/>
    <col min="8" max="8" width="1.83203125" style="0" customWidth="1"/>
    <col min="9" max="9" width="7.33203125" style="10" customWidth="1"/>
    <col min="10" max="10" width="5.83203125" style="0" customWidth="1"/>
    <col min="11" max="11" width="1.83203125" style="0" customWidth="1"/>
    <col min="12" max="12" width="11.5" style="10" customWidth="1"/>
    <col min="13" max="13" width="5.83203125" style="0" customWidth="1"/>
    <col min="14" max="14" width="1.83203125" style="0" customWidth="1"/>
    <col min="15" max="15" width="7.33203125" style="10" customWidth="1"/>
    <col min="16" max="16" width="5.83203125" style="0" customWidth="1"/>
    <col min="17" max="17" width="1.83203125" style="0" customWidth="1"/>
    <col min="18" max="18" width="7.33203125" style="10" customWidth="1"/>
    <col min="19" max="19" width="5.83203125" style="0" customWidth="1"/>
    <col min="20" max="20" width="1.83203125" style="0" customWidth="1"/>
    <col min="21" max="21" width="8" style="0" customWidth="1"/>
    <col min="22" max="22" width="5.83203125" style="0" customWidth="1"/>
    <col min="23" max="24" width="1.83203125" style="0" customWidth="1"/>
    <col min="25" max="32" width="6.83203125" style="0" customWidth="1"/>
  </cols>
  <sheetData>
    <row r="1" spans="1:22" s="3" customFormat="1" ht="18.75" customHeight="1">
      <c r="A1" s="1"/>
      <c r="B1" s="2" t="s">
        <v>156</v>
      </c>
      <c r="F1" s="4"/>
      <c r="I1" s="4"/>
      <c r="L1" s="4"/>
      <c r="M1" s="5"/>
      <c r="O1" s="62"/>
      <c r="P1" s="62"/>
      <c r="Q1" s="62"/>
      <c r="S1" s="7" t="s">
        <v>157</v>
      </c>
      <c r="V1" s="7" t="s">
        <v>158</v>
      </c>
    </row>
    <row r="2" ht="12.75" customHeight="1"/>
    <row r="3" spans="1:19" s="3" customFormat="1" ht="18.75" customHeight="1">
      <c r="A3" s="1"/>
      <c r="B3" s="63" t="s">
        <v>159</v>
      </c>
      <c r="F3" s="4"/>
      <c r="I3" s="4"/>
      <c r="L3" s="4"/>
      <c r="M3" s="5"/>
      <c r="O3" s="62"/>
      <c r="P3" s="62"/>
      <c r="Q3" s="62"/>
      <c r="S3" s="7"/>
    </row>
    <row r="4" spans="1:22" ht="15.75">
      <c r="A4" s="94" t="s">
        <v>0</v>
      </c>
      <c r="B4" s="96" t="s">
        <v>1</v>
      </c>
      <c r="C4" s="96" t="s">
        <v>2</v>
      </c>
      <c r="D4" s="76" t="s">
        <v>3</v>
      </c>
      <c r="E4" s="96" t="s">
        <v>4</v>
      </c>
      <c r="F4" s="90" t="s">
        <v>35</v>
      </c>
      <c r="G4" s="90"/>
      <c r="H4" s="91"/>
      <c r="I4" s="90" t="s">
        <v>36</v>
      </c>
      <c r="J4" s="90"/>
      <c r="K4" s="91"/>
      <c r="L4" s="89" t="s">
        <v>37</v>
      </c>
      <c r="M4" s="90"/>
      <c r="N4" s="91"/>
      <c r="O4" s="89" t="s">
        <v>6</v>
      </c>
      <c r="P4" s="90"/>
      <c r="Q4" s="91"/>
      <c r="R4" s="89" t="s">
        <v>38</v>
      </c>
      <c r="S4" s="90"/>
      <c r="T4" s="91"/>
      <c r="U4" s="98" t="s">
        <v>160</v>
      </c>
      <c r="V4" s="99"/>
    </row>
    <row r="5" spans="1:22" s="8" customFormat="1" ht="15.75">
      <c r="A5" s="95"/>
      <c r="B5" s="97"/>
      <c r="C5" s="97"/>
      <c r="D5" s="77"/>
      <c r="E5" s="97"/>
      <c r="F5" s="12" t="s">
        <v>10</v>
      </c>
      <c r="G5" s="13" t="s">
        <v>11</v>
      </c>
      <c r="H5" s="14"/>
      <c r="I5" s="12" t="s">
        <v>10</v>
      </c>
      <c r="J5" s="13" t="s">
        <v>11</v>
      </c>
      <c r="K5" s="14"/>
      <c r="L5" s="15" t="s">
        <v>39</v>
      </c>
      <c r="M5" s="13" t="s">
        <v>11</v>
      </c>
      <c r="N5" s="14"/>
      <c r="O5" s="15" t="s">
        <v>12</v>
      </c>
      <c r="P5" s="13" t="s">
        <v>11</v>
      </c>
      <c r="Q5" s="14"/>
      <c r="R5" s="15" t="s">
        <v>12</v>
      </c>
      <c r="S5" s="13" t="s">
        <v>11</v>
      </c>
      <c r="T5" s="14"/>
      <c r="U5" s="16" t="s">
        <v>11</v>
      </c>
      <c r="V5" s="17" t="s">
        <v>13</v>
      </c>
    </row>
    <row r="6" spans="1:22" ht="15.75">
      <c r="A6" s="29">
        <v>269</v>
      </c>
      <c r="B6" s="64" t="s">
        <v>126</v>
      </c>
      <c r="C6" s="64" t="s">
        <v>127</v>
      </c>
      <c r="D6" s="65">
        <v>1996</v>
      </c>
      <c r="E6" s="64" t="s">
        <v>14</v>
      </c>
      <c r="F6" s="22">
        <v>14.55</v>
      </c>
      <c r="G6" s="23">
        <f aca="true" t="shared" si="0" ref="G6:G11">IF(F6&gt;0,ROUNDDOWN(((100/F6)-4.0062)/0.00656,0)," ")</f>
        <v>436</v>
      </c>
      <c r="H6" s="24"/>
      <c r="I6" s="22">
        <v>13.62</v>
      </c>
      <c r="J6" s="23">
        <f aca="true" t="shared" si="1" ref="J6:J11">IF(I6&gt;0,ROUNDDOWN(((80/I6)-2.01)/0.0078,0)," ")</f>
        <v>495</v>
      </c>
      <c r="K6" s="24"/>
      <c r="L6" s="25">
        <v>1.45</v>
      </c>
      <c r="M6" s="23">
        <f aca="true" t="shared" si="2" ref="M6:M11">IF(L6&gt;0,ROUNDDOWN((SQRT(L6)-0.8807)/0.00068,0)," ")</f>
        <v>475</v>
      </c>
      <c r="N6" s="24"/>
      <c r="O6" s="25">
        <v>4.6</v>
      </c>
      <c r="P6" s="23">
        <f aca="true" t="shared" si="3" ref="P6:P11">IF(O6&gt;0,ROUNDDOWN((SQRT(O6)-1.0935)/0.00208,0)," ")</f>
        <v>505</v>
      </c>
      <c r="Q6" s="24"/>
      <c r="R6" s="25">
        <v>18.41</v>
      </c>
      <c r="S6" s="23">
        <f aca="true" t="shared" si="4" ref="S6:S15">IF(R6&gt;0,ROUNDDOWN((SQRT(R6)-0.422)/0.01012,0)," ")</f>
        <v>382</v>
      </c>
      <c r="T6" s="24"/>
      <c r="U6" s="26">
        <f aca="true" t="shared" si="5" ref="U6:U15">SUM(G6,J6,M6,P6,S6)</f>
        <v>2293</v>
      </c>
      <c r="V6" s="27">
        <v>1</v>
      </c>
    </row>
    <row r="7" spans="1:22" ht="15.75">
      <c r="A7" s="29">
        <v>164</v>
      </c>
      <c r="B7" s="28" t="s">
        <v>125</v>
      </c>
      <c r="C7" s="28" t="s">
        <v>88</v>
      </c>
      <c r="D7" s="20">
        <v>1996</v>
      </c>
      <c r="E7" s="28" t="s">
        <v>24</v>
      </c>
      <c r="F7" s="22">
        <v>14.33</v>
      </c>
      <c r="G7" s="23">
        <f t="shared" si="0"/>
        <v>453</v>
      </c>
      <c r="H7" s="24"/>
      <c r="I7" s="22">
        <v>14.02</v>
      </c>
      <c r="J7" s="23">
        <f t="shared" si="1"/>
        <v>473</v>
      </c>
      <c r="K7" s="24"/>
      <c r="L7" s="25">
        <v>1.45</v>
      </c>
      <c r="M7" s="23">
        <f t="shared" si="2"/>
        <v>475</v>
      </c>
      <c r="N7" s="24"/>
      <c r="O7" s="25">
        <v>4.38</v>
      </c>
      <c r="P7" s="23">
        <f t="shared" si="3"/>
        <v>480</v>
      </c>
      <c r="Q7" s="24"/>
      <c r="R7" s="25">
        <v>13.99</v>
      </c>
      <c r="S7" s="23">
        <f t="shared" si="4"/>
        <v>327</v>
      </c>
      <c r="T7" s="24"/>
      <c r="U7" s="26">
        <f t="shared" si="5"/>
        <v>2208</v>
      </c>
      <c r="V7" s="27">
        <v>2</v>
      </c>
    </row>
    <row r="8" spans="1:22" ht="15.75">
      <c r="A8" s="29">
        <v>45</v>
      </c>
      <c r="B8" s="28" t="s">
        <v>130</v>
      </c>
      <c r="C8" s="28" t="s">
        <v>131</v>
      </c>
      <c r="D8" s="20">
        <v>1996</v>
      </c>
      <c r="E8" s="28" t="s">
        <v>17</v>
      </c>
      <c r="F8" s="22">
        <v>14.17</v>
      </c>
      <c r="G8" s="23">
        <f t="shared" si="0"/>
        <v>465</v>
      </c>
      <c r="H8" s="24"/>
      <c r="I8" s="22">
        <v>16.32</v>
      </c>
      <c r="J8" s="23">
        <f t="shared" si="1"/>
        <v>370</v>
      </c>
      <c r="K8" s="24"/>
      <c r="L8" s="25">
        <v>1.35</v>
      </c>
      <c r="M8" s="23">
        <f t="shared" si="2"/>
        <v>413</v>
      </c>
      <c r="N8" s="24"/>
      <c r="O8" s="25">
        <v>4.42</v>
      </c>
      <c r="P8" s="23">
        <f t="shared" si="3"/>
        <v>485</v>
      </c>
      <c r="Q8" s="24"/>
      <c r="R8" s="25">
        <v>12.5</v>
      </c>
      <c r="S8" s="23">
        <f t="shared" si="4"/>
        <v>307</v>
      </c>
      <c r="T8" s="24"/>
      <c r="U8" s="26">
        <f t="shared" si="5"/>
        <v>2040</v>
      </c>
      <c r="V8" s="27">
        <v>3</v>
      </c>
    </row>
    <row r="9" spans="1:22" ht="15.75">
      <c r="A9" s="29">
        <v>44</v>
      </c>
      <c r="B9" s="28" t="s">
        <v>129</v>
      </c>
      <c r="C9" s="28" t="s">
        <v>79</v>
      </c>
      <c r="D9" s="20">
        <v>1996</v>
      </c>
      <c r="E9" s="28" t="s">
        <v>17</v>
      </c>
      <c r="F9" s="22">
        <v>15.53</v>
      </c>
      <c r="G9" s="23">
        <f t="shared" si="0"/>
        <v>370</v>
      </c>
      <c r="H9" s="24"/>
      <c r="I9" s="22">
        <v>17.08</v>
      </c>
      <c r="J9" s="23">
        <f t="shared" si="1"/>
        <v>342</v>
      </c>
      <c r="K9" s="24"/>
      <c r="L9" s="25">
        <v>1.25</v>
      </c>
      <c r="M9" s="23">
        <f t="shared" si="2"/>
        <v>349</v>
      </c>
      <c r="N9" s="24"/>
      <c r="O9" s="25">
        <v>3.74</v>
      </c>
      <c r="P9" s="23">
        <f t="shared" si="3"/>
        <v>404</v>
      </c>
      <c r="Q9" s="24"/>
      <c r="R9" s="25">
        <v>18</v>
      </c>
      <c r="S9" s="23">
        <f t="shared" si="4"/>
        <v>377</v>
      </c>
      <c r="T9" s="24"/>
      <c r="U9" s="26">
        <f t="shared" si="5"/>
        <v>1842</v>
      </c>
      <c r="V9" s="27">
        <v>4</v>
      </c>
    </row>
    <row r="10" spans="1:22" ht="15.75">
      <c r="A10" s="29">
        <v>181</v>
      </c>
      <c r="B10" s="64" t="s">
        <v>161</v>
      </c>
      <c r="C10" s="64" t="s">
        <v>162</v>
      </c>
      <c r="D10" s="65">
        <v>1996</v>
      </c>
      <c r="E10" s="64" t="s">
        <v>148</v>
      </c>
      <c r="F10" s="22">
        <v>15.07</v>
      </c>
      <c r="G10" s="23">
        <f t="shared" si="0"/>
        <v>400</v>
      </c>
      <c r="H10" s="24"/>
      <c r="I10" s="22">
        <v>17.14</v>
      </c>
      <c r="J10" s="23">
        <f t="shared" si="1"/>
        <v>340</v>
      </c>
      <c r="K10" s="24"/>
      <c r="L10" s="25">
        <v>1.2</v>
      </c>
      <c r="M10" s="23">
        <f t="shared" si="2"/>
        <v>315</v>
      </c>
      <c r="N10" s="24"/>
      <c r="O10" s="25">
        <v>3.98</v>
      </c>
      <c r="P10" s="23">
        <f t="shared" si="3"/>
        <v>433</v>
      </c>
      <c r="Q10" s="24"/>
      <c r="R10" s="25">
        <v>7.79</v>
      </c>
      <c r="S10" s="23">
        <f t="shared" si="4"/>
        <v>234</v>
      </c>
      <c r="T10" s="24"/>
      <c r="U10" s="26">
        <f t="shared" si="5"/>
        <v>1722</v>
      </c>
      <c r="V10" s="27">
        <v>5</v>
      </c>
    </row>
    <row r="11" spans="1:22" ht="15.75">
      <c r="A11" s="29">
        <v>268</v>
      </c>
      <c r="B11" s="66" t="s">
        <v>19</v>
      </c>
      <c r="C11" s="66" t="s">
        <v>128</v>
      </c>
      <c r="D11" s="65">
        <v>1996</v>
      </c>
      <c r="E11" s="64" t="s">
        <v>14</v>
      </c>
      <c r="F11" s="22">
        <v>14.03</v>
      </c>
      <c r="G11" s="23">
        <f t="shared" si="0"/>
        <v>475</v>
      </c>
      <c r="H11" s="24"/>
      <c r="I11" s="22"/>
      <c r="J11" s="23" t="str">
        <f t="shared" si="1"/>
        <v> </v>
      </c>
      <c r="K11" s="24"/>
      <c r="L11" s="25"/>
      <c r="M11" s="23" t="str">
        <f t="shared" si="2"/>
        <v> </v>
      </c>
      <c r="N11" s="24"/>
      <c r="O11" s="25">
        <v>4.52</v>
      </c>
      <c r="P11" s="23">
        <f t="shared" si="3"/>
        <v>496</v>
      </c>
      <c r="Q11" s="24"/>
      <c r="R11" s="25"/>
      <c r="S11" s="23" t="str">
        <f t="shared" si="4"/>
        <v> </v>
      </c>
      <c r="T11" s="24"/>
      <c r="U11" s="26">
        <f t="shared" si="5"/>
        <v>971</v>
      </c>
      <c r="V11" s="27">
        <v>6</v>
      </c>
    </row>
    <row r="12" spans="1:22" s="8" customFormat="1" ht="15.75">
      <c r="A12" s="29">
        <v>108</v>
      </c>
      <c r="B12" s="67" t="s">
        <v>31</v>
      </c>
      <c r="C12" s="67" t="s">
        <v>144</v>
      </c>
      <c r="D12" s="65">
        <v>1996</v>
      </c>
      <c r="E12" s="68" t="s">
        <v>163</v>
      </c>
      <c r="F12" s="22"/>
      <c r="G12" s="23"/>
      <c r="H12" s="24"/>
      <c r="I12" s="22"/>
      <c r="J12" s="23"/>
      <c r="K12" s="24"/>
      <c r="L12" s="22"/>
      <c r="M12" s="23"/>
      <c r="N12" s="24"/>
      <c r="O12" s="22"/>
      <c r="P12" s="23"/>
      <c r="Q12" s="24"/>
      <c r="R12" s="25">
        <v>30.95</v>
      </c>
      <c r="S12" s="23">
        <f t="shared" si="4"/>
        <v>508</v>
      </c>
      <c r="T12" s="24"/>
      <c r="U12" s="26">
        <f t="shared" si="5"/>
        <v>508</v>
      </c>
      <c r="V12" s="27">
        <v>7</v>
      </c>
    </row>
    <row r="13" spans="1:22" ht="15.75">
      <c r="A13" s="29"/>
      <c r="B13" s="64"/>
      <c r="C13" s="64"/>
      <c r="D13" s="65"/>
      <c r="E13" s="64"/>
      <c r="F13" s="22"/>
      <c r="G13" s="23" t="str">
        <f>IF(F13&gt;0,ROUNDDOWN(((100/F13)-4.0062)/0.00656,0)," ")</f>
        <v> </v>
      </c>
      <c r="H13" s="24"/>
      <c r="I13" s="22"/>
      <c r="J13" s="23" t="str">
        <f>IF(I13&gt;0,ROUNDDOWN(((80/I13)-2.01)/0.0078,0)," ")</f>
        <v> </v>
      </c>
      <c r="K13" s="24"/>
      <c r="L13" s="25"/>
      <c r="M13" s="23" t="str">
        <f>IF(L13&gt;0,ROUNDDOWN((SQRT(L13)-0.8807)/0.00068,0)," ")</f>
        <v> </v>
      </c>
      <c r="N13" s="24"/>
      <c r="O13" s="25"/>
      <c r="P13" s="23" t="str">
        <f>IF(O13&gt;0,ROUNDDOWN((SQRT(O13)-1.0935)/0.00208,0)," ")</f>
        <v> </v>
      </c>
      <c r="Q13" s="24"/>
      <c r="R13" s="25"/>
      <c r="S13" s="23" t="str">
        <f t="shared" si="4"/>
        <v> </v>
      </c>
      <c r="T13" s="24"/>
      <c r="U13" s="26"/>
      <c r="V13" s="27"/>
    </row>
    <row r="14" spans="1:22" ht="15.75">
      <c r="A14" s="29">
        <v>190</v>
      </c>
      <c r="B14" s="64" t="s">
        <v>27</v>
      </c>
      <c r="C14" s="64" t="s">
        <v>112</v>
      </c>
      <c r="D14" s="65">
        <v>1995</v>
      </c>
      <c r="E14" s="64" t="s">
        <v>40</v>
      </c>
      <c r="F14" s="22">
        <v>14.45</v>
      </c>
      <c r="G14" s="23">
        <f>IF(F14&gt;0,ROUNDDOWN(((100/F14)-4.0062)/0.00656,0)," ")</f>
        <v>444</v>
      </c>
      <c r="H14" s="24"/>
      <c r="I14" s="22">
        <v>14.34</v>
      </c>
      <c r="J14" s="23">
        <f>IF(I14&gt;0,ROUNDDOWN(((80/I14)-2.01)/0.0078,0)," ")</f>
        <v>457</v>
      </c>
      <c r="K14" s="24"/>
      <c r="L14" s="25">
        <v>1.4</v>
      </c>
      <c r="M14" s="23">
        <f>IF(L14&gt;0,ROUNDDOWN((SQRT(L14)-0.8807)/0.00068,0)," ")</f>
        <v>444</v>
      </c>
      <c r="N14" s="24"/>
      <c r="O14" s="25">
        <v>4.32</v>
      </c>
      <c r="P14" s="23">
        <f>IF(O14&gt;0,ROUNDDOWN((SQRT(O14)-1.0935)/0.00208,0)," ")</f>
        <v>473</v>
      </c>
      <c r="Q14" s="24"/>
      <c r="R14" s="25">
        <v>20.18</v>
      </c>
      <c r="S14" s="23">
        <f t="shared" si="4"/>
        <v>402</v>
      </c>
      <c r="T14" s="24"/>
      <c r="U14" s="26">
        <f t="shared" si="5"/>
        <v>2220</v>
      </c>
      <c r="V14" s="27">
        <v>1</v>
      </c>
    </row>
    <row r="15" spans="1:22" ht="15.75">
      <c r="A15" s="29">
        <v>188</v>
      </c>
      <c r="B15" s="64" t="s">
        <v>28</v>
      </c>
      <c r="C15" s="64" t="s">
        <v>133</v>
      </c>
      <c r="D15" s="65">
        <v>1995</v>
      </c>
      <c r="E15" s="64" t="s">
        <v>40</v>
      </c>
      <c r="F15" s="22">
        <v>13.97</v>
      </c>
      <c r="G15" s="23">
        <f>IF(F15&gt;0,ROUNDDOWN(((100/F15)-4.0062)/0.00656,0)," ")</f>
        <v>480</v>
      </c>
      <c r="H15" s="24"/>
      <c r="I15" s="22">
        <v>15.3</v>
      </c>
      <c r="J15" s="23">
        <f>IF(I15&gt;0,ROUNDDOWN(((80/I15)-2.01)/0.0078,0)," ")</f>
        <v>412</v>
      </c>
      <c r="K15" s="24"/>
      <c r="L15" s="25">
        <v>1.3</v>
      </c>
      <c r="M15" s="23">
        <f>IF(L15&gt;0,ROUNDDOWN((SQRT(L15)-0.8807)/0.00068,0)," ")</f>
        <v>381</v>
      </c>
      <c r="N15" s="24"/>
      <c r="O15" s="25">
        <v>4.5</v>
      </c>
      <c r="P15" s="23">
        <f>IF(O15&gt;0,ROUNDDOWN((SQRT(O15)-1.0935)/0.00208,0)," ")</f>
        <v>494</v>
      </c>
      <c r="Q15" s="24"/>
      <c r="R15" s="25">
        <v>17.78</v>
      </c>
      <c r="S15" s="23">
        <f t="shared" si="4"/>
        <v>374</v>
      </c>
      <c r="T15" s="24"/>
      <c r="U15" s="26">
        <f t="shared" si="5"/>
        <v>2141</v>
      </c>
      <c r="V15" s="27">
        <v>2</v>
      </c>
    </row>
    <row r="16" spans="21:22" ht="12.75">
      <c r="U16" s="34"/>
      <c r="V16" s="34"/>
    </row>
    <row r="17" spans="1:21" ht="15.75">
      <c r="A17" s="1"/>
      <c r="B17" s="63" t="s">
        <v>164</v>
      </c>
      <c r="C17" s="3"/>
      <c r="D17" s="3"/>
      <c r="E17" s="3"/>
      <c r="F17" s="4"/>
      <c r="G17" s="3"/>
      <c r="H17" s="3"/>
      <c r="I17" s="4"/>
      <c r="J17" s="3"/>
      <c r="K17" s="3"/>
      <c r="L17" s="4"/>
      <c r="M17" s="5"/>
      <c r="N17" s="3"/>
      <c r="O17" s="62"/>
      <c r="P17" s="62"/>
      <c r="Q17" s="62"/>
      <c r="R17" s="3"/>
      <c r="S17" s="7"/>
      <c r="T17" s="3"/>
      <c r="U17" s="3"/>
    </row>
    <row r="18" spans="1:22" ht="15.75">
      <c r="A18" s="94" t="s">
        <v>0</v>
      </c>
      <c r="B18" s="96" t="s">
        <v>1</v>
      </c>
      <c r="C18" s="96" t="s">
        <v>2</v>
      </c>
      <c r="D18" s="76" t="s">
        <v>3</v>
      </c>
      <c r="E18" s="96" t="s">
        <v>4</v>
      </c>
      <c r="F18" s="90" t="s">
        <v>35</v>
      </c>
      <c r="G18" s="90"/>
      <c r="H18" s="91"/>
      <c r="I18" s="90" t="s">
        <v>36</v>
      </c>
      <c r="J18" s="90"/>
      <c r="K18" s="91"/>
      <c r="L18" s="90" t="s">
        <v>165</v>
      </c>
      <c r="M18" s="90"/>
      <c r="N18" s="91"/>
      <c r="O18" s="89" t="s">
        <v>6</v>
      </c>
      <c r="P18" s="90"/>
      <c r="Q18" s="91"/>
      <c r="R18" s="89" t="s">
        <v>166</v>
      </c>
      <c r="S18" s="90"/>
      <c r="T18" s="91"/>
      <c r="U18" s="92" t="s">
        <v>167</v>
      </c>
      <c r="V18" s="93"/>
    </row>
    <row r="19" spans="1:22" ht="15.75">
      <c r="A19" s="95"/>
      <c r="B19" s="97"/>
      <c r="C19" s="97"/>
      <c r="D19" s="77"/>
      <c r="E19" s="97"/>
      <c r="F19" s="12" t="s">
        <v>10</v>
      </c>
      <c r="G19" s="13" t="s">
        <v>11</v>
      </c>
      <c r="H19" s="14"/>
      <c r="I19" s="12" t="s">
        <v>10</v>
      </c>
      <c r="J19" s="13" t="s">
        <v>11</v>
      </c>
      <c r="K19" s="14"/>
      <c r="L19" s="12" t="s">
        <v>10</v>
      </c>
      <c r="M19" s="13" t="s">
        <v>11</v>
      </c>
      <c r="N19" s="14"/>
      <c r="O19" s="15" t="s">
        <v>12</v>
      </c>
      <c r="P19" s="13" t="s">
        <v>11</v>
      </c>
      <c r="Q19" s="14"/>
      <c r="R19" s="15" t="s">
        <v>12</v>
      </c>
      <c r="S19" s="13" t="s">
        <v>11</v>
      </c>
      <c r="T19" s="14"/>
      <c r="U19" s="16" t="s">
        <v>11</v>
      </c>
      <c r="V19" s="17" t="s">
        <v>13</v>
      </c>
    </row>
    <row r="20" spans="1:22" ht="15.75">
      <c r="A20" s="29">
        <v>217</v>
      </c>
      <c r="B20" s="64" t="s">
        <v>20</v>
      </c>
      <c r="C20" s="64" t="s">
        <v>72</v>
      </c>
      <c r="D20" s="65">
        <v>1996</v>
      </c>
      <c r="E20" s="64" t="s">
        <v>21</v>
      </c>
      <c r="F20" s="22">
        <v>13.89</v>
      </c>
      <c r="G20" s="23">
        <f aca="true" t="shared" si="6" ref="G20:G25">IF(F20&gt;0,ROUNDDOWN(((100/F20)-4.0062)/0.00656,0)," ")</f>
        <v>486</v>
      </c>
      <c r="H20" s="24"/>
      <c r="I20" s="22">
        <v>13.69</v>
      </c>
      <c r="J20" s="23">
        <f aca="true" t="shared" si="7" ref="J20:J25">IF(I20&gt;0,ROUNDDOWN(((80/I20)-2.01)/0.0078,0)," ")</f>
        <v>491</v>
      </c>
      <c r="K20" s="24"/>
      <c r="L20" s="69">
        <v>0.005147916666666667</v>
      </c>
      <c r="M20" s="23">
        <f aca="true" t="shared" si="8" ref="M20:M25">IF(L20&gt;0,ROUNDDOWN(((2000/(L20*86400))-1.8)/0.0054,0)," ")</f>
        <v>499</v>
      </c>
      <c r="N20" s="24"/>
      <c r="O20" s="25">
        <v>4.74</v>
      </c>
      <c r="P20" s="23">
        <f aca="true" t="shared" si="9" ref="P20:P25">IF(O20&gt;0,ROUNDDOWN((SQRT(O20)-1.0935)/0.00208,0)," ")</f>
        <v>520</v>
      </c>
      <c r="Q20" s="24"/>
      <c r="R20" s="25">
        <v>36</v>
      </c>
      <c r="S20" s="23">
        <f aca="true" t="shared" si="10" ref="S20:S25">IF(R20&gt;0,ROUNDDOWN((SQRT(R20)-1.4149)/0.01039,0)," ")</f>
        <v>441</v>
      </c>
      <c r="T20" s="24"/>
      <c r="U20" s="26">
        <f>SUM(G20,J20,M20,P20,S20)</f>
        <v>2437</v>
      </c>
      <c r="V20" s="27">
        <v>1</v>
      </c>
    </row>
    <row r="21" spans="1:22" ht="15.75">
      <c r="A21" s="29">
        <v>108</v>
      </c>
      <c r="B21" s="64" t="s">
        <v>31</v>
      </c>
      <c r="C21" s="64" t="s">
        <v>144</v>
      </c>
      <c r="D21" s="65">
        <v>1996</v>
      </c>
      <c r="E21" s="64" t="s">
        <v>163</v>
      </c>
      <c r="F21" s="22"/>
      <c r="G21" s="23" t="str">
        <f t="shared" si="6"/>
        <v> </v>
      </c>
      <c r="H21" s="24"/>
      <c r="I21" s="22"/>
      <c r="J21" s="23" t="str">
        <f t="shared" si="7"/>
        <v> </v>
      </c>
      <c r="K21" s="24"/>
      <c r="L21" s="25"/>
      <c r="M21" s="23" t="str">
        <f t="shared" si="8"/>
        <v> </v>
      </c>
      <c r="N21" s="24"/>
      <c r="O21" s="25"/>
      <c r="P21" s="23" t="str">
        <f t="shared" si="9"/>
        <v> </v>
      </c>
      <c r="Q21" s="24"/>
      <c r="R21" s="25">
        <v>59.5</v>
      </c>
      <c r="S21" s="23">
        <f t="shared" si="10"/>
        <v>606</v>
      </c>
      <c r="T21" s="24"/>
      <c r="U21" s="26">
        <f>SUM(G21,J21,M21,P21,S21)</f>
        <v>606</v>
      </c>
      <c r="V21" s="27">
        <v>2</v>
      </c>
    </row>
    <row r="22" spans="1:22" ht="15.75">
      <c r="A22" s="18"/>
      <c r="B22" s="19"/>
      <c r="C22" s="19"/>
      <c r="D22" s="20"/>
      <c r="E22" s="28"/>
      <c r="F22" s="22"/>
      <c r="G22" s="23" t="str">
        <f t="shared" si="6"/>
        <v> </v>
      </c>
      <c r="H22" s="24"/>
      <c r="I22" s="22"/>
      <c r="J22" s="23" t="str">
        <f t="shared" si="7"/>
        <v> </v>
      </c>
      <c r="K22" s="24"/>
      <c r="L22" s="25"/>
      <c r="M22" s="23" t="str">
        <f t="shared" si="8"/>
        <v> </v>
      </c>
      <c r="N22" s="24"/>
      <c r="O22" s="25"/>
      <c r="P22" s="23" t="str">
        <f t="shared" si="9"/>
        <v> </v>
      </c>
      <c r="Q22" s="24"/>
      <c r="R22" s="25"/>
      <c r="S22" s="23" t="str">
        <f t="shared" si="10"/>
        <v> </v>
      </c>
      <c r="T22" s="24"/>
      <c r="U22" s="26"/>
      <c r="V22" s="27"/>
    </row>
    <row r="23" spans="1:22" ht="15.75">
      <c r="A23" s="29">
        <v>189</v>
      </c>
      <c r="B23" s="64" t="s">
        <v>168</v>
      </c>
      <c r="C23" s="64" t="s">
        <v>103</v>
      </c>
      <c r="D23" s="65">
        <v>1995</v>
      </c>
      <c r="E23" s="64" t="s">
        <v>40</v>
      </c>
      <c r="F23" s="22">
        <v>14.25</v>
      </c>
      <c r="G23" s="23">
        <f t="shared" si="6"/>
        <v>459</v>
      </c>
      <c r="H23" s="24"/>
      <c r="I23" s="22">
        <v>14.3</v>
      </c>
      <c r="J23" s="23">
        <f t="shared" si="7"/>
        <v>459</v>
      </c>
      <c r="K23" s="24"/>
      <c r="L23" s="69">
        <v>0.005052314814814814</v>
      </c>
      <c r="M23" s="23">
        <f t="shared" si="8"/>
        <v>515</v>
      </c>
      <c r="N23" s="24"/>
      <c r="O23" s="25">
        <v>4.63</v>
      </c>
      <c r="P23" s="23">
        <f t="shared" si="9"/>
        <v>508</v>
      </c>
      <c r="Q23" s="24"/>
      <c r="R23" s="25">
        <v>46</v>
      </c>
      <c r="S23" s="23">
        <f t="shared" si="10"/>
        <v>516</v>
      </c>
      <c r="T23" s="24"/>
      <c r="U23" s="26">
        <f>SUM(G23,J23,M23,P23,S23)</f>
        <v>2457</v>
      </c>
      <c r="V23" s="27">
        <v>1</v>
      </c>
    </row>
    <row r="24" spans="1:22" ht="15.75">
      <c r="A24" s="29">
        <v>176</v>
      </c>
      <c r="B24" s="67" t="s">
        <v>169</v>
      </c>
      <c r="C24" s="67" t="s">
        <v>78</v>
      </c>
      <c r="D24" s="65">
        <v>1995</v>
      </c>
      <c r="E24" s="28" t="s">
        <v>24</v>
      </c>
      <c r="F24" s="22">
        <v>14.87</v>
      </c>
      <c r="G24" s="23">
        <f t="shared" si="6"/>
        <v>414</v>
      </c>
      <c r="H24" s="24"/>
      <c r="I24" s="22">
        <v>16.5</v>
      </c>
      <c r="J24" s="23">
        <f t="shared" si="7"/>
        <v>363</v>
      </c>
      <c r="K24" s="24"/>
      <c r="L24" s="69">
        <v>0.005982407407407408</v>
      </c>
      <c r="M24" s="23">
        <f t="shared" si="8"/>
        <v>383</v>
      </c>
      <c r="N24" s="24"/>
      <c r="O24" s="25">
        <v>4.02</v>
      </c>
      <c r="P24" s="23">
        <f t="shared" si="9"/>
        <v>438</v>
      </c>
      <c r="Q24" s="24"/>
      <c r="R24" s="25">
        <v>26</v>
      </c>
      <c r="S24" s="23">
        <f t="shared" si="10"/>
        <v>354</v>
      </c>
      <c r="T24" s="24"/>
      <c r="U24" s="26">
        <f>SUM(G24,J24,M24,P24,S24)</f>
        <v>1952</v>
      </c>
      <c r="V24" s="27">
        <v>2</v>
      </c>
    </row>
    <row r="25" spans="1:22" ht="15.75">
      <c r="A25" s="29">
        <v>174</v>
      </c>
      <c r="B25" s="67" t="s">
        <v>170</v>
      </c>
      <c r="C25" s="67" t="s">
        <v>171</v>
      </c>
      <c r="D25" s="65">
        <v>1995</v>
      </c>
      <c r="E25" s="28" t="s">
        <v>24</v>
      </c>
      <c r="F25" s="22">
        <v>14.95</v>
      </c>
      <c r="G25" s="23">
        <f t="shared" si="6"/>
        <v>408</v>
      </c>
      <c r="H25" s="24"/>
      <c r="I25" s="22">
        <v>20.32</v>
      </c>
      <c r="J25" s="23">
        <f t="shared" si="7"/>
        <v>247</v>
      </c>
      <c r="K25" s="24"/>
      <c r="L25" s="69">
        <v>0.005875231481481481</v>
      </c>
      <c r="M25" s="23">
        <f t="shared" si="8"/>
        <v>396</v>
      </c>
      <c r="N25" s="24"/>
      <c r="O25" s="25">
        <v>3.81</v>
      </c>
      <c r="P25" s="23">
        <f t="shared" si="9"/>
        <v>412</v>
      </c>
      <c r="Q25" s="24"/>
      <c r="R25" s="25">
        <v>21.5</v>
      </c>
      <c r="S25" s="23">
        <f t="shared" si="10"/>
        <v>310</v>
      </c>
      <c r="T25" s="24"/>
      <c r="U25" s="26">
        <f>SUM(G25,J25,M25,P25,S25)</f>
        <v>1773</v>
      </c>
      <c r="V25" s="27">
        <v>3</v>
      </c>
    </row>
    <row r="27" spans="1:21" ht="15.75">
      <c r="A27" s="1"/>
      <c r="B27" s="63" t="s">
        <v>172</v>
      </c>
      <c r="C27" s="3"/>
      <c r="D27" s="3"/>
      <c r="E27" s="3"/>
      <c r="F27" s="4"/>
      <c r="G27" s="3"/>
      <c r="H27" s="3"/>
      <c r="I27" s="4"/>
      <c r="J27" s="3"/>
      <c r="K27" s="3"/>
      <c r="L27" s="4"/>
      <c r="M27" s="5"/>
      <c r="N27" s="3"/>
      <c r="O27" s="62"/>
      <c r="P27" s="62"/>
      <c r="Q27" s="62"/>
      <c r="R27" s="3"/>
      <c r="S27" s="7"/>
      <c r="T27" s="3"/>
      <c r="U27" s="3"/>
    </row>
    <row r="28" spans="1:22" ht="15.75">
      <c r="A28" s="94" t="s">
        <v>0</v>
      </c>
      <c r="B28" s="96" t="s">
        <v>1</v>
      </c>
      <c r="C28" s="96" t="s">
        <v>2</v>
      </c>
      <c r="D28" s="76" t="s">
        <v>3</v>
      </c>
      <c r="E28" s="96" t="s">
        <v>4</v>
      </c>
      <c r="F28" s="90" t="s">
        <v>35</v>
      </c>
      <c r="G28" s="90"/>
      <c r="H28" s="91"/>
      <c r="I28" s="90" t="s">
        <v>36</v>
      </c>
      <c r="J28" s="90"/>
      <c r="K28" s="91"/>
      <c r="L28" s="89" t="s">
        <v>173</v>
      </c>
      <c r="M28" s="90"/>
      <c r="N28" s="91"/>
      <c r="O28" s="89" t="s">
        <v>6</v>
      </c>
      <c r="P28" s="90"/>
      <c r="Q28" s="91"/>
      <c r="R28" s="89" t="s">
        <v>174</v>
      </c>
      <c r="S28" s="90"/>
      <c r="T28" s="91"/>
      <c r="U28" s="92" t="s">
        <v>175</v>
      </c>
      <c r="V28" s="93"/>
    </row>
    <row r="29" spans="1:22" ht="15.75">
      <c r="A29" s="95"/>
      <c r="B29" s="97"/>
      <c r="C29" s="97"/>
      <c r="D29" s="77"/>
      <c r="E29" s="97"/>
      <c r="F29" s="12" t="s">
        <v>10</v>
      </c>
      <c r="G29" s="13" t="s">
        <v>11</v>
      </c>
      <c r="H29" s="14"/>
      <c r="I29" s="12" t="s">
        <v>10</v>
      </c>
      <c r="J29" s="13" t="s">
        <v>11</v>
      </c>
      <c r="K29" s="14"/>
      <c r="L29" s="15" t="s">
        <v>12</v>
      </c>
      <c r="M29" s="13" t="s">
        <v>11</v>
      </c>
      <c r="N29" s="14"/>
      <c r="O29" s="15" t="s">
        <v>12</v>
      </c>
      <c r="P29" s="13" t="s">
        <v>11</v>
      </c>
      <c r="Q29" s="14"/>
      <c r="R29" s="15" t="s">
        <v>12</v>
      </c>
      <c r="S29" s="13" t="s">
        <v>11</v>
      </c>
      <c r="T29" s="14"/>
      <c r="U29" s="16" t="s">
        <v>11</v>
      </c>
      <c r="V29" s="17" t="s">
        <v>13</v>
      </c>
    </row>
    <row r="30" spans="1:22" ht="15.75">
      <c r="A30" s="29">
        <v>84</v>
      </c>
      <c r="B30" s="28" t="s">
        <v>123</v>
      </c>
      <c r="C30" s="28" t="s">
        <v>124</v>
      </c>
      <c r="D30" s="20">
        <v>1996</v>
      </c>
      <c r="E30" s="28" t="s">
        <v>22</v>
      </c>
      <c r="F30" s="22">
        <v>13.7</v>
      </c>
      <c r="G30" s="23">
        <f>IF(F30&gt;0,ROUNDDOWN(((100/F30)-4.0062)/0.00656,0)," ")</f>
        <v>501</v>
      </c>
      <c r="H30" s="24"/>
      <c r="I30" s="22">
        <v>12.79</v>
      </c>
      <c r="J30" s="23">
        <f>IF(I30&gt;0,ROUNDDOWN(((80/I30)-2.01)/0.0078,0)," ")</f>
        <v>544</v>
      </c>
      <c r="K30" s="24"/>
      <c r="L30" s="25">
        <v>21.53</v>
      </c>
      <c r="M30" s="23">
        <f>IF(L30&gt;0,ROUNDDOWN((SQRT(L30)-1.0515)/0.0089,0)," ")</f>
        <v>403</v>
      </c>
      <c r="N30" s="24"/>
      <c r="O30" s="25">
        <v>5.37</v>
      </c>
      <c r="P30" s="23">
        <f>IF(O30&gt;0,ROUNDDOWN((SQRT(O30)-1.0935)/0.00208,0)," ")</f>
        <v>588</v>
      </c>
      <c r="Q30" s="24"/>
      <c r="R30" s="25">
        <v>9.15</v>
      </c>
      <c r="S30" s="23">
        <f>IF(R30&gt;0,ROUNDDOWN((SQRT(R30)-1.279)/0.00396,0)," ")</f>
        <v>440</v>
      </c>
      <c r="T30" s="24"/>
      <c r="U30" s="26">
        <f>SUM(G30,J30,M30,P30,S30)</f>
        <v>2476</v>
      </c>
      <c r="V30" s="27">
        <v>1</v>
      </c>
    </row>
    <row r="31" spans="1:22" ht="15.75">
      <c r="A31" s="29">
        <v>110</v>
      </c>
      <c r="B31" s="67" t="s">
        <v>176</v>
      </c>
      <c r="C31" s="67" t="s">
        <v>134</v>
      </c>
      <c r="D31" s="65">
        <v>1996</v>
      </c>
      <c r="E31" s="68" t="s">
        <v>163</v>
      </c>
      <c r="F31" s="22">
        <v>13.28</v>
      </c>
      <c r="G31" s="23">
        <f>IF(F31&gt;0,ROUNDDOWN(((100/F31)-4.0062)/0.00656,0)," ")</f>
        <v>537</v>
      </c>
      <c r="H31" s="24"/>
      <c r="I31" s="22">
        <v>14.49</v>
      </c>
      <c r="J31" s="23">
        <f>IF(I31&gt;0,ROUNDDOWN(((80/I31)-2.01)/0.0078,0)," ")</f>
        <v>450</v>
      </c>
      <c r="K31" s="24"/>
      <c r="L31" s="22">
        <v>21.88</v>
      </c>
      <c r="M31" s="23">
        <f>IF(L31&gt;0,ROUNDDOWN((SQRT(L31)-1.0515)/0.0089,0)," ")</f>
        <v>407</v>
      </c>
      <c r="N31" s="24"/>
      <c r="O31" s="25">
        <v>4.4</v>
      </c>
      <c r="P31" s="23">
        <f>IF(O31&gt;0,ROUNDDOWN((SQRT(O31)-1.0935)/0.00208,0)," ")</f>
        <v>482</v>
      </c>
      <c r="Q31" s="24"/>
      <c r="R31" s="22">
        <v>9.93</v>
      </c>
      <c r="S31" s="23">
        <f>IF(R31&gt;0,ROUNDDOWN((SQRT(R31)-1.279)/0.00396,0)," ")</f>
        <v>472</v>
      </c>
      <c r="T31" s="24"/>
      <c r="U31" s="26">
        <f>SUM(G31,J31,M31,P31,S31)</f>
        <v>2348</v>
      </c>
      <c r="V31" s="27">
        <v>2</v>
      </c>
    </row>
    <row r="32" spans="1:22" ht="15.75">
      <c r="A32" s="29">
        <v>81</v>
      </c>
      <c r="B32" s="67" t="s">
        <v>177</v>
      </c>
      <c r="C32" s="67" t="s">
        <v>178</v>
      </c>
      <c r="D32" s="65">
        <v>1996</v>
      </c>
      <c r="E32" s="28" t="s">
        <v>22</v>
      </c>
      <c r="F32" s="22">
        <v>13.96</v>
      </c>
      <c r="G32" s="23">
        <f>IF(F32&gt;0,ROUNDDOWN(((100/F32)-4.0062)/0.00656,0)," ")</f>
        <v>481</v>
      </c>
      <c r="H32" s="24"/>
      <c r="I32" s="22"/>
      <c r="J32" s="23"/>
      <c r="K32" s="24"/>
      <c r="L32" s="25"/>
      <c r="M32" s="23"/>
      <c r="N32" s="24"/>
      <c r="O32" s="25">
        <v>4.05</v>
      </c>
      <c r="P32" s="23">
        <f>IF(O32&gt;0,ROUNDDOWN((SQRT(O32)-1.0935)/0.00208,0)," ")</f>
        <v>441</v>
      </c>
      <c r="Q32" s="24"/>
      <c r="R32" s="25"/>
      <c r="S32" s="23"/>
      <c r="T32" s="24"/>
      <c r="U32" s="26">
        <f>SUM(G32,J32,M32,P32,S32)</f>
        <v>922</v>
      </c>
      <c r="V32" s="27">
        <v>3</v>
      </c>
    </row>
    <row r="33" spans="1:22" ht="15.75">
      <c r="A33" s="18"/>
      <c r="B33" s="19"/>
      <c r="C33" s="19"/>
      <c r="D33" s="20"/>
      <c r="E33" s="28"/>
      <c r="F33" s="22"/>
      <c r="G33" s="23" t="str">
        <f>IF(F33&gt;0,ROUNDDOWN(((100/F33)-4.0062)/0.00656,0)," ")</f>
        <v> </v>
      </c>
      <c r="H33" s="24"/>
      <c r="I33" s="22"/>
      <c r="J33" s="23" t="str">
        <f>IF(I33&gt;0,ROUNDDOWN(((80/I33)-2.01)/0.0078,0)," ")</f>
        <v> </v>
      </c>
      <c r="K33" s="24"/>
      <c r="L33" s="25"/>
      <c r="M33" s="23" t="str">
        <f>IF(L33&gt;0,ROUNDDOWN((SQRT(L33)-1.0515)/0.0089,0)," ")</f>
        <v> </v>
      </c>
      <c r="N33" s="24"/>
      <c r="O33" s="25"/>
      <c r="P33" s="23" t="str">
        <f>IF(O33&gt;0,ROUNDDOWN((SQRT(O33)-1.0935)/0.00208,0)," ")</f>
        <v> </v>
      </c>
      <c r="Q33" s="24"/>
      <c r="R33" s="25"/>
      <c r="S33" s="23" t="str">
        <f>IF(R33&gt;0,ROUNDDOWN((SQRT(R33)-1.279)/0.00396,0)," ")</f>
        <v> </v>
      </c>
      <c r="T33" s="24"/>
      <c r="U33" s="26"/>
      <c r="V33" s="27"/>
    </row>
    <row r="34" spans="1:22" ht="15.75">
      <c r="A34" s="29">
        <v>88</v>
      </c>
      <c r="B34" s="67" t="s">
        <v>179</v>
      </c>
      <c r="C34" s="67" t="s">
        <v>52</v>
      </c>
      <c r="D34" s="65">
        <v>1995</v>
      </c>
      <c r="E34" s="28" t="s">
        <v>22</v>
      </c>
      <c r="F34" s="22">
        <v>14.02</v>
      </c>
      <c r="G34" s="23">
        <f>IF(F34&gt;0,ROUNDDOWN(((100/F34)-4.0062)/0.00656,0)," ")</f>
        <v>476</v>
      </c>
      <c r="H34" s="24"/>
      <c r="I34" s="22">
        <v>13.41</v>
      </c>
      <c r="J34" s="23">
        <f>IF(I34&gt;0,ROUNDDOWN(((80/I34)-2.01)/0.0078,0)," ")</f>
        <v>507</v>
      </c>
      <c r="K34" s="24"/>
      <c r="L34" s="25">
        <v>26.46</v>
      </c>
      <c r="M34" s="23">
        <f>IF(L34&gt;0,ROUNDDOWN((SQRT(L34)-1.0515)/0.0089,0)," ")</f>
        <v>459</v>
      </c>
      <c r="N34" s="24"/>
      <c r="O34" s="25">
        <v>4.75</v>
      </c>
      <c r="P34" s="23">
        <f>IF(O34&gt;0,ROUNDDOWN((SQRT(O34)-1.0935)/0.00208,0)," ")</f>
        <v>522</v>
      </c>
      <c r="Q34" s="24"/>
      <c r="R34" s="25">
        <v>10.18</v>
      </c>
      <c r="S34" s="23">
        <f>IF(R34&gt;0,ROUNDDOWN((SQRT(R34)-1.279)/0.00396,0)," ")</f>
        <v>482</v>
      </c>
      <c r="T34" s="24"/>
      <c r="U34" s="26">
        <f>SUM(G34,J34,M34,P34,S34)</f>
        <v>2446</v>
      </c>
      <c r="V34" s="27">
        <v>1</v>
      </c>
    </row>
    <row r="35" spans="1:22" ht="15.75">
      <c r="A35" s="29">
        <v>87</v>
      </c>
      <c r="B35" s="28" t="s">
        <v>132</v>
      </c>
      <c r="C35" s="28" t="s">
        <v>101</v>
      </c>
      <c r="D35" s="20">
        <v>1995</v>
      </c>
      <c r="E35" s="28" t="s">
        <v>22</v>
      </c>
      <c r="F35" s="22"/>
      <c r="G35" s="23"/>
      <c r="H35" s="24"/>
      <c r="I35" s="22"/>
      <c r="J35" s="23"/>
      <c r="K35" s="24"/>
      <c r="L35" s="25">
        <v>27.63</v>
      </c>
      <c r="M35" s="23">
        <f>IF(L35&gt;0,ROUNDDOWN((SQRT(L35)-1.0515)/0.0089,0)," ")</f>
        <v>472</v>
      </c>
      <c r="N35" s="24"/>
      <c r="O35" s="22"/>
      <c r="P35" s="23"/>
      <c r="Q35" s="24"/>
      <c r="R35" s="22"/>
      <c r="S35" s="23"/>
      <c r="T35" s="24"/>
      <c r="U35" s="26">
        <f>SUM(G35,J35,M35,P35,S35)</f>
        <v>472</v>
      </c>
      <c r="V35" s="27">
        <v>2</v>
      </c>
    </row>
    <row r="36" spans="1:22" ht="15.75">
      <c r="A36" s="18"/>
      <c r="B36" s="19"/>
      <c r="C36" s="19"/>
      <c r="D36" s="20"/>
      <c r="E36" s="28"/>
      <c r="F36" s="22"/>
      <c r="G36" s="23"/>
      <c r="H36" s="24"/>
      <c r="I36" s="22"/>
      <c r="J36" s="23"/>
      <c r="K36" s="24"/>
      <c r="L36" s="25"/>
      <c r="M36" s="23" t="str">
        <f>IF(L36&gt;0,ROUNDDOWN((SQRT(L36)-1.0515)/0.0089,0)," ")</f>
        <v> </v>
      </c>
      <c r="N36" s="24"/>
      <c r="O36" s="25"/>
      <c r="P36" s="23"/>
      <c r="Q36" s="24"/>
      <c r="R36" s="25"/>
      <c r="S36" s="23"/>
      <c r="T36" s="24"/>
      <c r="U36" s="26"/>
      <c r="V36" s="27"/>
    </row>
    <row r="37" spans="1:22" ht="15.75">
      <c r="A37" s="29">
        <v>274</v>
      </c>
      <c r="B37" s="30" t="s">
        <v>180</v>
      </c>
      <c r="C37" s="30" t="s">
        <v>181</v>
      </c>
      <c r="D37" s="65">
        <v>1994</v>
      </c>
      <c r="E37" s="64" t="s">
        <v>182</v>
      </c>
      <c r="F37" s="22"/>
      <c r="G37" s="23"/>
      <c r="H37" s="24"/>
      <c r="I37" s="22"/>
      <c r="J37" s="23"/>
      <c r="K37" s="24"/>
      <c r="L37" s="25">
        <v>30.75</v>
      </c>
      <c r="M37" s="23">
        <f>IF(L37&gt;0,ROUNDDOWN((SQRT(L37)-1.0515)/0.0089,0)," ")</f>
        <v>504</v>
      </c>
      <c r="N37" s="24"/>
      <c r="O37" s="25"/>
      <c r="P37" s="23"/>
      <c r="Q37" s="24"/>
      <c r="R37" s="25"/>
      <c r="S37" s="23"/>
      <c r="T37" s="24"/>
      <c r="U37" s="26">
        <f>SUM(G37,J37,M37,P37,S37)</f>
        <v>504</v>
      </c>
      <c r="V37" s="27" t="s">
        <v>183</v>
      </c>
    </row>
  </sheetData>
  <mergeCells count="33">
    <mergeCell ref="A4:A5"/>
    <mergeCell ref="B4:B5"/>
    <mergeCell ref="C4:C5"/>
    <mergeCell ref="D4:D5"/>
    <mergeCell ref="E4:E5"/>
    <mergeCell ref="F4:H4"/>
    <mergeCell ref="I4:K4"/>
    <mergeCell ref="L4:N4"/>
    <mergeCell ref="O4:Q4"/>
    <mergeCell ref="R4:T4"/>
    <mergeCell ref="U4:V4"/>
    <mergeCell ref="A18:A19"/>
    <mergeCell ref="B18:B19"/>
    <mergeCell ref="C18:C19"/>
    <mergeCell ref="D18:D19"/>
    <mergeCell ref="E18:E19"/>
    <mergeCell ref="F18:H18"/>
    <mergeCell ref="I18:K18"/>
    <mergeCell ref="L18:N18"/>
    <mergeCell ref="O18:Q18"/>
    <mergeCell ref="E28:E29"/>
    <mergeCell ref="F28:H28"/>
    <mergeCell ref="I28:K28"/>
    <mergeCell ref="L28:N28"/>
    <mergeCell ref="A28:A29"/>
    <mergeCell ref="B28:B29"/>
    <mergeCell ref="C28:C29"/>
    <mergeCell ref="D28:D29"/>
    <mergeCell ref="O28:Q28"/>
    <mergeCell ref="R28:T28"/>
    <mergeCell ref="U28:V28"/>
    <mergeCell ref="R18:T18"/>
    <mergeCell ref="U18:V18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Hähnel</dc:creator>
  <cp:keywords/>
  <dc:description/>
  <cp:lastModifiedBy>Hähnel</cp:lastModifiedBy>
  <cp:lastPrinted>2010-04-25T06:08:13Z</cp:lastPrinted>
  <dcterms:created xsi:type="dcterms:W3CDTF">2009-05-03T05:57:49Z</dcterms:created>
  <dcterms:modified xsi:type="dcterms:W3CDTF">2010-04-25T06:09:29Z</dcterms:modified>
  <cp:category/>
  <cp:version/>
  <cp:contentType/>
  <cp:contentStatus/>
</cp:coreProperties>
</file>