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20" windowHeight="8835" activeTab="0"/>
  </bookViews>
  <sheets>
    <sheet name="M 4-7" sheetId="1" r:id="rId1"/>
    <sheet name="M 8-9" sheetId="2" r:id="rId2"/>
    <sheet name="M 10-11" sheetId="3" r:id="rId3"/>
    <sheet name="M 12-13" sheetId="4" r:id="rId4"/>
    <sheet name="M 14-15" sheetId="5" r:id="rId5"/>
  </sheets>
  <definedNames/>
  <calcPr fullCalcOnLoad="1"/>
</workbook>
</file>

<file path=xl/sharedStrings.xml><?xml version="1.0" encoding="utf-8"?>
<sst xmlns="http://schemas.openxmlformats.org/spreadsheetml/2006/main" count="398" uniqueCount="182">
  <si>
    <t>Nr.</t>
  </si>
  <si>
    <t>Name</t>
  </si>
  <si>
    <t>Vorname</t>
  </si>
  <si>
    <t>Jg.</t>
  </si>
  <si>
    <t>Verein</t>
  </si>
  <si>
    <t>50 m</t>
  </si>
  <si>
    <t>Weit</t>
  </si>
  <si>
    <t>Schlagball</t>
  </si>
  <si>
    <t>400 m</t>
  </si>
  <si>
    <t>Mehrkampf</t>
  </si>
  <si>
    <t>Zeit</t>
  </si>
  <si>
    <t>Pkt.</t>
  </si>
  <si>
    <t>Weite</t>
  </si>
  <si>
    <t>Pl.</t>
  </si>
  <si>
    <t>Pohl</t>
  </si>
  <si>
    <t>Kennis-Leon</t>
  </si>
  <si>
    <t>SC Frankfurt</t>
  </si>
  <si>
    <t>Bertel</t>
  </si>
  <si>
    <t>Aron</t>
  </si>
  <si>
    <t>Heuer</t>
  </si>
  <si>
    <t>Mark</t>
  </si>
  <si>
    <t>Schulz</t>
  </si>
  <si>
    <t>David</t>
  </si>
  <si>
    <t>RSV Mellensee</t>
  </si>
  <si>
    <t>Lukas</t>
  </si>
  <si>
    <t>Göbel</t>
  </si>
  <si>
    <t>Tristan</t>
  </si>
  <si>
    <t>Motor Eberswalde</t>
  </si>
  <si>
    <t>Jonas</t>
  </si>
  <si>
    <t>BSG Stahl Ehst.</t>
  </si>
  <si>
    <t>Hentschel</t>
  </si>
  <si>
    <t>Anton</t>
  </si>
  <si>
    <t>Käubler</t>
  </si>
  <si>
    <t>Hans</t>
  </si>
  <si>
    <t>1000 m</t>
  </si>
  <si>
    <t>Rettschlag</t>
  </si>
  <si>
    <t>Jakob</t>
  </si>
  <si>
    <t>SG Vehlefanz</t>
  </si>
  <si>
    <t>Leo</t>
  </si>
  <si>
    <t>Schenk</t>
  </si>
  <si>
    <t>Rupert</t>
  </si>
  <si>
    <t>Gaselan Fürstenw.</t>
  </si>
  <si>
    <t>Lange</t>
  </si>
  <si>
    <t>Leander</t>
  </si>
  <si>
    <t>IGL Schöneiche</t>
  </si>
  <si>
    <t>Jahreis</t>
  </si>
  <si>
    <t>Tim</t>
  </si>
  <si>
    <t>Empor Niederbarnim</t>
  </si>
  <si>
    <t>Fengler</t>
  </si>
  <si>
    <t>Julian</t>
  </si>
  <si>
    <t>Konrad</t>
  </si>
  <si>
    <t>Justin</t>
  </si>
  <si>
    <t>Gerberich</t>
  </si>
  <si>
    <t>Erik</t>
  </si>
  <si>
    <t>Paul</t>
  </si>
  <si>
    <t>Affeldt</t>
  </si>
  <si>
    <t>Julius</t>
  </si>
  <si>
    <t>Wittenburg</t>
  </si>
  <si>
    <t>Tino</t>
  </si>
  <si>
    <t>Florian</t>
  </si>
  <si>
    <t>Pascal</t>
  </si>
  <si>
    <t>Palwitz</t>
  </si>
  <si>
    <t>Nicklas</t>
  </si>
  <si>
    <t>Wegener</t>
  </si>
  <si>
    <t>Joshua</t>
  </si>
  <si>
    <t>Liefeld</t>
  </si>
  <si>
    <t>Zemke</t>
  </si>
  <si>
    <t>Johann</t>
  </si>
  <si>
    <t>Benjamin</t>
  </si>
  <si>
    <t>Röseke</t>
  </si>
  <si>
    <t>Schmidt</t>
  </si>
  <si>
    <t>Eddy</t>
  </si>
  <si>
    <t>Behm</t>
  </si>
  <si>
    <t>Martin</t>
  </si>
  <si>
    <t>Henning</t>
  </si>
  <si>
    <t>Moritz</t>
  </si>
  <si>
    <t>Wilke</t>
  </si>
  <si>
    <t>Clemens</t>
  </si>
  <si>
    <t>Matthias</t>
  </si>
  <si>
    <t>Baginski</t>
  </si>
  <si>
    <t>Tobias</t>
  </si>
  <si>
    <t>Müller</t>
  </si>
  <si>
    <t>Richter</t>
  </si>
  <si>
    <t>Christopher</t>
  </si>
  <si>
    <t>75 m</t>
  </si>
  <si>
    <t>60 m Hürden</t>
  </si>
  <si>
    <t>Ball</t>
  </si>
  <si>
    <t>Berthold</t>
  </si>
  <si>
    <t>Krüger</t>
  </si>
  <si>
    <t>Markus</t>
  </si>
  <si>
    <t>Hannes</t>
  </si>
  <si>
    <t>Sperling</t>
  </si>
  <si>
    <t>Marius</t>
  </si>
  <si>
    <t>Senger</t>
  </si>
  <si>
    <t>Leon</t>
  </si>
  <si>
    <t>Jahn</t>
  </si>
  <si>
    <t>Emanuel</t>
  </si>
  <si>
    <t>Schünow</t>
  </si>
  <si>
    <t>Kaemmel</t>
  </si>
  <si>
    <t>100 m</t>
  </si>
  <si>
    <t>80 m Hürden</t>
  </si>
  <si>
    <t>Hoch</t>
  </si>
  <si>
    <t>Speer</t>
  </si>
  <si>
    <t>Höhe</t>
  </si>
  <si>
    <t>Rudolf</t>
  </si>
  <si>
    <t>Bastian</t>
  </si>
  <si>
    <t>Bahneröffnung SC Frankfurt     24. April 2010</t>
  </si>
  <si>
    <t>M 4-7</t>
  </si>
  <si>
    <t>(Jg. 2003 u. jü.)</t>
  </si>
  <si>
    <t>Anders</t>
  </si>
  <si>
    <t>Janne</t>
  </si>
  <si>
    <t>Unger</t>
  </si>
  <si>
    <t>Marco</t>
  </si>
  <si>
    <t>Schrobitz</t>
  </si>
  <si>
    <t>Rödiger</t>
  </si>
  <si>
    <t>Finn Laurin</t>
  </si>
  <si>
    <t>Rumor</t>
  </si>
  <si>
    <t>Selchow</t>
  </si>
  <si>
    <t>Tom</t>
  </si>
  <si>
    <t>Gleich</t>
  </si>
  <si>
    <t>Gomille</t>
  </si>
  <si>
    <t>Cordes</t>
  </si>
  <si>
    <t>Plaumann</t>
  </si>
  <si>
    <t>Max</t>
  </si>
  <si>
    <t>Cahnbley</t>
  </si>
  <si>
    <t>Chemie Erkner</t>
  </si>
  <si>
    <t>Bahneröffnung SC Frankfurt    24. April 2010</t>
  </si>
  <si>
    <t xml:space="preserve">M 8/ 9 </t>
  </si>
  <si>
    <t>(Jg. 2002/ 2001)</t>
  </si>
  <si>
    <t>Levi</t>
  </si>
  <si>
    <t>Just</t>
  </si>
  <si>
    <t>Wilhelm-Maximilian</t>
  </si>
  <si>
    <t>Nowitzki</t>
  </si>
  <si>
    <t>Becker</t>
  </si>
  <si>
    <t>Felix</t>
  </si>
  <si>
    <t>Kühne</t>
  </si>
  <si>
    <t>Jannis</t>
  </si>
  <si>
    <t>Senft</t>
  </si>
  <si>
    <t>Lasse</t>
  </si>
  <si>
    <t>Pluskat</t>
  </si>
  <si>
    <t>Aaron</t>
  </si>
  <si>
    <t>Michel</t>
  </si>
  <si>
    <t>Lüben</t>
  </si>
  <si>
    <t>Oliver</t>
  </si>
  <si>
    <t>Krumbach</t>
  </si>
  <si>
    <t>Völter</t>
  </si>
  <si>
    <t>Axel</t>
  </si>
  <si>
    <t>M 10/ 11</t>
  </si>
  <si>
    <t>(Jg. 2000/ 1999)</t>
  </si>
  <si>
    <t>Leese</t>
  </si>
  <si>
    <t>Christoph</t>
  </si>
  <si>
    <t>Regenberg</t>
  </si>
  <si>
    <t>Förster</t>
  </si>
  <si>
    <t>Kay</t>
  </si>
  <si>
    <t>Jannes</t>
  </si>
  <si>
    <t>Pilz</t>
  </si>
  <si>
    <t>Karawaina</t>
  </si>
  <si>
    <t>Ben</t>
  </si>
  <si>
    <t>Kühn</t>
  </si>
  <si>
    <t>Sebastian</t>
  </si>
  <si>
    <t>M 12/ 13</t>
  </si>
  <si>
    <t>(Jg. 1998/ 1997)</t>
  </si>
  <si>
    <t>Alexander</t>
  </si>
  <si>
    <t>Marks</t>
  </si>
  <si>
    <t>Fränkel</t>
  </si>
  <si>
    <t>M 14/ 15</t>
  </si>
  <si>
    <t>(Jg. 1996/ 95)</t>
  </si>
  <si>
    <t>Blockmehrkampf Sprint/ Sprung</t>
  </si>
  <si>
    <t>Sprint/ Sprung</t>
  </si>
  <si>
    <t>Neumann</t>
  </si>
  <si>
    <t>Robert</t>
  </si>
  <si>
    <t>Blockmehrkampf Lauf</t>
  </si>
  <si>
    <t>2000 m</t>
  </si>
  <si>
    <t>Lauf</t>
  </si>
  <si>
    <t>Baschko</t>
  </si>
  <si>
    <t>Wolodja</t>
  </si>
  <si>
    <t>Plumeyer</t>
  </si>
  <si>
    <t>Fabian</t>
  </si>
  <si>
    <t>Blockmehrkampf Wurf</t>
  </si>
  <si>
    <t>Diskus</t>
  </si>
  <si>
    <t>Kugel</t>
  </si>
  <si>
    <t>Wurf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</si>
</sst>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  <numFmt numFmtId="165" formatCode="mm:ss.00"/>
  </numFmts>
  <fonts count="9">
    <font>
      <sz val="10"/>
      <name val="Times New Roman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trike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18" applyFont="1">
      <alignment/>
      <protection/>
    </xf>
    <xf numFmtId="0" fontId="0" fillId="0" borderId="0" xfId="18" applyAlignment="1">
      <alignment horizontal="center"/>
      <protection/>
    </xf>
    <xf numFmtId="0" fontId="0" fillId="0" borderId="0" xfId="18">
      <alignment/>
      <protection/>
    </xf>
    <xf numFmtId="1" fontId="0" fillId="0" borderId="0" xfId="18" applyNumberFormat="1">
      <alignment/>
      <protection/>
    </xf>
    <xf numFmtId="2" fontId="0" fillId="0" borderId="0" xfId="18" applyNumberFormat="1">
      <alignment/>
      <protection/>
    </xf>
    <xf numFmtId="164" fontId="0" fillId="0" borderId="0" xfId="18" applyNumberFormat="1">
      <alignment/>
      <protection/>
    </xf>
    <xf numFmtId="3" fontId="0" fillId="0" borderId="0" xfId="18" applyNumberFormat="1">
      <alignment/>
      <protection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shrinkToFit="1"/>
    </xf>
    <xf numFmtId="2" fontId="2" fillId="0" borderId="2" xfId="0" applyNumberFormat="1" applyFont="1" applyBorder="1" applyAlignment="1">
      <alignment horizontal="center"/>
    </xf>
    <xf numFmtId="1" fontId="5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2" fillId="0" borderId="0" xfId="0" applyNumberFormat="1" applyFont="1" applyAlignment="1">
      <alignment/>
    </xf>
    <xf numFmtId="0" fontId="2" fillId="0" borderId="0" xfId="0" applyFont="1" applyAlignment="1">
      <alignment/>
    </xf>
    <xf numFmtId="14" fontId="4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2" fontId="2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shrinkToFit="1"/>
    </xf>
    <xf numFmtId="1" fontId="2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 shrinkToFit="1"/>
    </xf>
    <xf numFmtId="0" fontId="2" fillId="0" borderId="1" xfId="0" applyFont="1" applyBorder="1" applyAlignment="1">
      <alignment shrinkToFit="1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left" shrinkToFit="1"/>
    </xf>
    <xf numFmtId="2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left" shrinkToFit="1"/>
    </xf>
    <xf numFmtId="164" fontId="2" fillId="0" borderId="4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Percent" xfId="17"/>
    <cellStyle name="Standard_Ergebnisse m 4-7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workbookViewId="0" topLeftCell="A1">
      <selection activeCell="B10" sqref="B10"/>
    </sheetView>
  </sheetViews>
  <sheetFormatPr defaultColWidth="12" defaultRowHeight="12.75"/>
  <cols>
    <col min="1" max="1" width="5.16015625" style="2" customWidth="1"/>
    <col min="2" max="2" width="14.66015625" style="3" customWidth="1"/>
    <col min="3" max="3" width="13.33203125" style="3" customWidth="1"/>
    <col min="4" max="4" width="6.5" style="4" customWidth="1"/>
    <col min="5" max="5" width="19.16015625" style="3" customWidth="1"/>
    <col min="6" max="6" width="7.33203125" style="5" customWidth="1"/>
    <col min="7" max="7" width="5.83203125" style="3" customWidth="1"/>
    <col min="8" max="8" width="2.83203125" style="3" customWidth="1"/>
    <col min="9" max="9" width="7.33203125" style="5" customWidth="1"/>
    <col min="10" max="10" width="5.83203125" style="3" customWidth="1"/>
    <col min="11" max="11" width="2.83203125" style="3" customWidth="1"/>
    <col min="12" max="12" width="7.33203125" style="5" customWidth="1"/>
    <col min="13" max="13" width="5.83203125" style="3" customWidth="1"/>
    <col min="14" max="14" width="2.83203125" style="3" customWidth="1"/>
    <col min="15" max="15" width="10.83203125" style="6" customWidth="1"/>
    <col min="16" max="16" width="5.83203125" style="3" customWidth="1"/>
    <col min="17" max="17" width="2.83203125" style="3" customWidth="1"/>
    <col min="18" max="18" width="8" style="3" customWidth="1"/>
    <col min="19" max="19" width="7.16015625" style="3" customWidth="1"/>
    <col min="20" max="21" width="1.83203125" style="3" customWidth="1"/>
    <col min="22" max="29" width="6.83203125" style="3" customWidth="1"/>
    <col min="30" max="16384" width="12" style="3" customWidth="1"/>
  </cols>
  <sheetData>
    <row r="1" spans="1:19" s="1" customFormat="1" ht="18.75" customHeight="1">
      <c r="A1" s="19" t="s">
        <v>106</v>
      </c>
      <c r="B1" s="19"/>
      <c r="C1" s="19"/>
      <c r="D1" s="19"/>
      <c r="E1" s="19"/>
      <c r="F1" s="19"/>
      <c r="G1" s="19"/>
      <c r="H1" s="19"/>
      <c r="I1" s="19"/>
      <c r="J1" s="20"/>
      <c r="K1" s="21"/>
      <c r="L1" s="22"/>
      <c r="M1" s="22"/>
      <c r="N1" s="22"/>
      <c r="O1" s="23"/>
      <c r="P1" s="24" t="s">
        <v>107</v>
      </c>
      <c r="Q1" s="21"/>
      <c r="R1" s="21"/>
      <c r="S1" s="24" t="s">
        <v>108</v>
      </c>
    </row>
    <row r="2" spans="1:19" ht="12.75" customHeight="1">
      <c r="A2" s="25"/>
      <c r="B2"/>
      <c r="C2"/>
      <c r="D2" s="26"/>
      <c r="E2"/>
      <c r="F2" s="27"/>
      <c r="G2"/>
      <c r="H2"/>
      <c r="I2" s="27"/>
      <c r="J2"/>
      <c r="K2"/>
      <c r="L2" s="27"/>
      <c r="M2"/>
      <c r="N2"/>
      <c r="O2" s="28"/>
      <c r="P2"/>
      <c r="Q2"/>
      <c r="R2"/>
      <c r="S2"/>
    </row>
    <row r="3" spans="1:19" ht="15.75">
      <c r="A3" s="29" t="s">
        <v>0</v>
      </c>
      <c r="B3" s="30" t="s">
        <v>1</v>
      </c>
      <c r="C3" s="30" t="s">
        <v>2</v>
      </c>
      <c r="D3" s="31" t="s">
        <v>3</v>
      </c>
      <c r="E3" s="30" t="s">
        <v>4</v>
      </c>
      <c r="F3" s="32" t="s">
        <v>5</v>
      </c>
      <c r="G3" s="32"/>
      <c r="H3" s="32"/>
      <c r="I3" s="33" t="s">
        <v>6</v>
      </c>
      <c r="J3" s="33"/>
      <c r="K3" s="33"/>
      <c r="L3" s="33" t="s">
        <v>7</v>
      </c>
      <c r="M3" s="33"/>
      <c r="N3" s="33"/>
      <c r="O3" s="33" t="s">
        <v>8</v>
      </c>
      <c r="P3" s="33"/>
      <c r="Q3" s="33"/>
      <c r="R3" s="34" t="s">
        <v>9</v>
      </c>
      <c r="S3" s="34"/>
    </row>
    <row r="4" spans="1:19" s="2" customFormat="1" ht="15.75">
      <c r="A4" s="29"/>
      <c r="B4" s="30"/>
      <c r="C4" s="30"/>
      <c r="D4" s="31"/>
      <c r="E4" s="30"/>
      <c r="F4" s="35" t="s">
        <v>10</v>
      </c>
      <c r="G4" s="36" t="s">
        <v>11</v>
      </c>
      <c r="H4" s="37"/>
      <c r="I4" s="38" t="s">
        <v>12</v>
      </c>
      <c r="J4" s="36" t="s">
        <v>11</v>
      </c>
      <c r="K4" s="37"/>
      <c r="L4" s="38" t="s">
        <v>12</v>
      </c>
      <c r="M4" s="36" t="s">
        <v>11</v>
      </c>
      <c r="N4" s="37"/>
      <c r="O4" s="39" t="s">
        <v>10</v>
      </c>
      <c r="P4" s="36" t="s">
        <v>11</v>
      </c>
      <c r="Q4" s="37"/>
      <c r="R4" s="40" t="s">
        <v>11</v>
      </c>
      <c r="S4" s="41" t="s">
        <v>13</v>
      </c>
    </row>
    <row r="5" spans="1:19" s="2" customFormat="1" ht="15.75">
      <c r="A5" s="8"/>
      <c r="B5" s="42"/>
      <c r="C5" s="42"/>
      <c r="D5" s="10"/>
      <c r="E5" s="11"/>
      <c r="F5" s="12"/>
      <c r="G5" s="13" t="str">
        <f aca="true" t="shared" si="0" ref="G5:G10">IF(F5&gt;0,ROUNDDOWN(((50/F5)-3.79)/0.0069,0)," ")</f>
        <v> </v>
      </c>
      <c r="H5" s="14"/>
      <c r="I5" s="43"/>
      <c r="J5" s="13" t="str">
        <f>IF(I5&gt;0,ROUNDDOWN((SQRT(I5)-1.15028)/0.00219,0)," ")</f>
        <v> </v>
      </c>
      <c r="K5" s="14"/>
      <c r="L5" s="43"/>
      <c r="M5" s="13" t="str">
        <f>IF(L5&gt;0,ROUNDDOWN((SQRT(L5)-2.8)/0.011,0)," ")</f>
        <v> </v>
      </c>
      <c r="N5" s="14"/>
      <c r="O5" s="15"/>
      <c r="P5" s="13" t="str">
        <f aca="true" t="shared" si="1" ref="P5:P10">IF(O5&gt;0,ROUNDDOWN(((400/(O5*86400))-2.967)/0.00716,0)," ")</f>
        <v> </v>
      </c>
      <c r="Q5" s="16"/>
      <c r="R5" s="17"/>
      <c r="S5" s="18"/>
    </row>
    <row r="6" spans="1:19" s="2" customFormat="1" ht="15.75">
      <c r="A6" s="44">
        <v>219</v>
      </c>
      <c r="B6" s="45" t="s">
        <v>70</v>
      </c>
      <c r="C6" s="45" t="s">
        <v>28</v>
      </c>
      <c r="D6" s="46">
        <v>2006</v>
      </c>
      <c r="E6" s="45" t="s">
        <v>16</v>
      </c>
      <c r="F6" s="12"/>
      <c r="G6" s="13" t="str">
        <f t="shared" si="0"/>
        <v> </v>
      </c>
      <c r="H6" s="14"/>
      <c r="I6" s="43">
        <v>0.96</v>
      </c>
      <c r="J6" s="13">
        <v>0</v>
      </c>
      <c r="K6" s="14"/>
      <c r="L6" s="43"/>
      <c r="M6" s="13" t="str">
        <f>IF(L6&gt;0,ROUNDDOWN((SQRT(L6)-2.8)/0.011,0)," ")</f>
        <v> </v>
      </c>
      <c r="N6" s="14"/>
      <c r="O6" s="15"/>
      <c r="P6" s="13" t="str">
        <f t="shared" si="1"/>
        <v> </v>
      </c>
      <c r="Q6" s="16"/>
      <c r="R6" s="17">
        <f aca="true" t="shared" si="2" ref="R5:R24">SUM(G6,J6,M6,P6)</f>
        <v>0</v>
      </c>
      <c r="S6" s="18">
        <v>1</v>
      </c>
    </row>
    <row r="7" spans="1:19" s="2" customFormat="1" ht="15.75">
      <c r="A7" s="8"/>
      <c r="B7" s="9"/>
      <c r="C7" s="9"/>
      <c r="D7" s="10"/>
      <c r="E7" s="11"/>
      <c r="F7" s="12"/>
      <c r="G7" s="13" t="str">
        <f t="shared" si="0"/>
        <v> </v>
      </c>
      <c r="H7" s="14"/>
      <c r="I7" s="43"/>
      <c r="J7" s="13" t="str">
        <f aca="true" t="shared" si="3" ref="J7:J19">IF(I7&gt;0,ROUNDDOWN((SQRT(I7)-1.15028)/0.00219,0)," ")</f>
        <v> </v>
      </c>
      <c r="K7" s="14"/>
      <c r="L7" s="43"/>
      <c r="M7" s="13" t="str">
        <f>IF(L7&gt;0,ROUNDDOWN((SQRT(L7)-2.8)/0.011,0)," ")</f>
        <v> </v>
      </c>
      <c r="N7" s="14"/>
      <c r="O7" s="15"/>
      <c r="P7" s="13" t="str">
        <f t="shared" si="1"/>
        <v> </v>
      </c>
      <c r="Q7" s="16"/>
      <c r="R7" s="17"/>
      <c r="S7" s="18"/>
    </row>
    <row r="8" spans="1:19" s="2" customFormat="1" ht="15.75">
      <c r="A8" s="44">
        <v>1</v>
      </c>
      <c r="B8" s="45" t="s">
        <v>109</v>
      </c>
      <c r="C8" s="45" t="s">
        <v>110</v>
      </c>
      <c r="D8" s="46">
        <v>2005</v>
      </c>
      <c r="E8" s="45" t="s">
        <v>27</v>
      </c>
      <c r="F8" s="12">
        <v>11.7</v>
      </c>
      <c r="G8" s="13">
        <f t="shared" si="0"/>
        <v>70</v>
      </c>
      <c r="H8" s="14"/>
      <c r="I8" s="43">
        <v>2.12</v>
      </c>
      <c r="J8" s="13">
        <f t="shared" si="3"/>
        <v>139</v>
      </c>
      <c r="K8" s="14"/>
      <c r="L8" s="43">
        <v>8.5</v>
      </c>
      <c r="M8" s="13">
        <f>IF(L8&gt;0,ROUNDDOWN((SQRT(L8)-2.8)/0.011,0)," ")</f>
        <v>10</v>
      </c>
      <c r="N8" s="14"/>
      <c r="O8" s="15">
        <v>0.0012849537037037037</v>
      </c>
      <c r="P8" s="13">
        <f t="shared" si="1"/>
        <v>88</v>
      </c>
      <c r="Q8" s="16"/>
      <c r="R8" s="17">
        <f t="shared" si="2"/>
        <v>307</v>
      </c>
      <c r="S8" s="18">
        <v>1</v>
      </c>
    </row>
    <row r="9" spans="1:19" s="2" customFormat="1" ht="15.75">
      <c r="A9" s="44">
        <v>224</v>
      </c>
      <c r="B9" s="45" t="s">
        <v>111</v>
      </c>
      <c r="C9" s="45" t="s">
        <v>112</v>
      </c>
      <c r="D9" s="46">
        <v>2005</v>
      </c>
      <c r="E9" s="45" t="s">
        <v>16</v>
      </c>
      <c r="F9" s="12">
        <v>12.98</v>
      </c>
      <c r="G9" s="13">
        <f t="shared" si="0"/>
        <v>8</v>
      </c>
      <c r="H9" s="14"/>
      <c r="I9" s="43">
        <v>1.83</v>
      </c>
      <c r="J9" s="13">
        <f t="shared" si="3"/>
        <v>92</v>
      </c>
      <c r="K9" s="14"/>
      <c r="L9" s="43">
        <v>8.5</v>
      </c>
      <c r="M9" s="13">
        <f>IF(L9&gt;0,ROUNDDOWN((SQRT(L9)-2.8)/0.011,0)," ")</f>
        <v>10</v>
      </c>
      <c r="N9" s="14"/>
      <c r="O9" s="15">
        <v>0.001506712962962963</v>
      </c>
      <c r="P9" s="13">
        <f t="shared" si="1"/>
        <v>14</v>
      </c>
      <c r="Q9" s="16"/>
      <c r="R9" s="17">
        <f t="shared" si="2"/>
        <v>124</v>
      </c>
      <c r="S9" s="18">
        <v>2</v>
      </c>
    </row>
    <row r="10" spans="1:19" s="2" customFormat="1" ht="15.75">
      <c r="A10" s="44">
        <v>223</v>
      </c>
      <c r="B10" s="45" t="s">
        <v>113</v>
      </c>
      <c r="C10" s="45" t="s">
        <v>50</v>
      </c>
      <c r="D10" s="46">
        <v>2005</v>
      </c>
      <c r="E10" s="45" t="s">
        <v>16</v>
      </c>
      <c r="F10" s="12">
        <v>12</v>
      </c>
      <c r="G10" s="13">
        <f t="shared" si="0"/>
        <v>54</v>
      </c>
      <c r="H10" s="14"/>
      <c r="I10" s="43">
        <v>1.6</v>
      </c>
      <c r="J10" s="13">
        <f t="shared" si="3"/>
        <v>52</v>
      </c>
      <c r="K10" s="14"/>
      <c r="L10" s="43">
        <v>4</v>
      </c>
      <c r="M10" s="13">
        <v>0</v>
      </c>
      <c r="N10" s="14"/>
      <c r="O10" s="15">
        <v>0.001533912037037037</v>
      </c>
      <c r="P10" s="13">
        <f t="shared" si="1"/>
        <v>7</v>
      </c>
      <c r="Q10" s="16"/>
      <c r="R10" s="17">
        <f t="shared" si="2"/>
        <v>113</v>
      </c>
      <c r="S10" s="18">
        <v>3</v>
      </c>
    </row>
    <row r="11" spans="1:19" s="2" customFormat="1" ht="15.75">
      <c r="A11" s="44">
        <v>221</v>
      </c>
      <c r="B11" s="45" t="s">
        <v>114</v>
      </c>
      <c r="C11" s="45" t="s">
        <v>115</v>
      </c>
      <c r="D11" s="46">
        <v>2005</v>
      </c>
      <c r="E11" s="45" t="s">
        <v>16</v>
      </c>
      <c r="F11" s="12">
        <v>13.92</v>
      </c>
      <c r="G11" s="13">
        <v>0</v>
      </c>
      <c r="H11" s="14"/>
      <c r="I11" s="43">
        <v>1.47</v>
      </c>
      <c r="J11" s="13">
        <f t="shared" si="3"/>
        <v>28</v>
      </c>
      <c r="K11" s="14"/>
      <c r="L11" s="43">
        <v>13</v>
      </c>
      <c r="M11" s="13">
        <f>IF(L11&gt;0,ROUNDDOWN((SQRT(L11)-2.8)/0.011,0)," ")</f>
        <v>73</v>
      </c>
      <c r="N11" s="14"/>
      <c r="O11" s="15">
        <v>0.0017880787037037038</v>
      </c>
      <c r="P11" s="13">
        <v>0</v>
      </c>
      <c r="Q11" s="16"/>
      <c r="R11" s="17">
        <f t="shared" si="2"/>
        <v>101</v>
      </c>
      <c r="S11" s="18">
        <v>4</v>
      </c>
    </row>
    <row r="12" spans="1:19" s="2" customFormat="1" ht="15.75">
      <c r="A12" s="44">
        <v>220</v>
      </c>
      <c r="B12" s="47" t="s">
        <v>14</v>
      </c>
      <c r="C12" s="47" t="s">
        <v>15</v>
      </c>
      <c r="D12" s="46">
        <v>2005</v>
      </c>
      <c r="E12" s="45" t="s">
        <v>16</v>
      </c>
      <c r="F12" s="12">
        <v>14.18</v>
      </c>
      <c r="G12" s="13">
        <v>0</v>
      </c>
      <c r="H12" s="14"/>
      <c r="I12" s="43">
        <v>1.66</v>
      </c>
      <c r="J12" s="13">
        <f t="shared" si="3"/>
        <v>63</v>
      </c>
      <c r="K12" s="14"/>
      <c r="L12" s="43">
        <v>3.5</v>
      </c>
      <c r="M12" s="13">
        <v>0</v>
      </c>
      <c r="N12" s="14"/>
      <c r="O12" s="15">
        <v>0.0015288194444444444</v>
      </c>
      <c r="P12" s="13">
        <f>IF(O12&gt;0,ROUNDDOWN(((400/(O12*86400))-2.967)/0.00716,0)," ")</f>
        <v>8</v>
      </c>
      <c r="Q12" s="16"/>
      <c r="R12" s="17">
        <f t="shared" si="2"/>
        <v>71</v>
      </c>
      <c r="S12" s="18">
        <v>5</v>
      </c>
    </row>
    <row r="13" spans="1:19" s="2" customFormat="1" ht="15.75">
      <c r="A13" s="44">
        <v>222</v>
      </c>
      <c r="B13" s="45" t="s">
        <v>116</v>
      </c>
      <c r="C13" s="45" t="s">
        <v>24</v>
      </c>
      <c r="D13" s="46">
        <v>2005</v>
      </c>
      <c r="E13" s="45" t="s">
        <v>16</v>
      </c>
      <c r="F13" s="12">
        <v>12.68</v>
      </c>
      <c r="G13" s="13">
        <f aca="true" t="shared" si="4" ref="G13:G19">IF(F13&gt;0,ROUNDDOWN(((50/F13)-3.79)/0.0069,0)," ")</f>
        <v>22</v>
      </c>
      <c r="H13" s="14"/>
      <c r="I13" s="43">
        <v>1.4</v>
      </c>
      <c r="J13" s="13">
        <f t="shared" si="3"/>
        <v>15</v>
      </c>
      <c r="K13" s="14"/>
      <c r="L13" s="43">
        <v>5.5</v>
      </c>
      <c r="M13" s="13">
        <v>0</v>
      </c>
      <c r="N13" s="14"/>
      <c r="O13" s="15"/>
      <c r="P13" s="13"/>
      <c r="Q13" s="16"/>
      <c r="R13" s="17">
        <f t="shared" si="2"/>
        <v>37</v>
      </c>
      <c r="S13" s="18">
        <v>6</v>
      </c>
    </row>
    <row r="14" spans="1:19" ht="15.75">
      <c r="A14" s="8"/>
      <c r="B14" s="9"/>
      <c r="C14" s="9"/>
      <c r="D14" s="10"/>
      <c r="E14" s="11"/>
      <c r="F14" s="12"/>
      <c r="G14" s="13" t="str">
        <f t="shared" si="4"/>
        <v> </v>
      </c>
      <c r="H14" s="14"/>
      <c r="I14" s="43"/>
      <c r="J14" s="13" t="str">
        <f t="shared" si="3"/>
        <v> </v>
      </c>
      <c r="K14" s="14"/>
      <c r="L14" s="43"/>
      <c r="M14" s="13" t="str">
        <f aca="true" t="shared" si="5" ref="M14:M19">IF(L14&gt;0,ROUNDDOWN((SQRT(L14)-2.8)/0.011,0)," ")</f>
        <v> </v>
      </c>
      <c r="N14" s="14"/>
      <c r="O14" s="15"/>
      <c r="P14" s="13" t="str">
        <f aca="true" t="shared" si="6" ref="P14:P19">IF(O14&gt;0,ROUNDDOWN(((400/(O14*86400))-2.967)/0.00716,0)," ")</f>
        <v> </v>
      </c>
      <c r="Q14" s="16"/>
      <c r="R14" s="17"/>
      <c r="S14" s="18"/>
    </row>
    <row r="15" spans="1:19" ht="15.75">
      <c r="A15" s="44">
        <v>225</v>
      </c>
      <c r="B15" s="45" t="s">
        <v>17</v>
      </c>
      <c r="C15" s="45" t="s">
        <v>18</v>
      </c>
      <c r="D15" s="46">
        <v>2004</v>
      </c>
      <c r="E15" s="45" t="s">
        <v>16</v>
      </c>
      <c r="F15" s="12">
        <v>10.19</v>
      </c>
      <c r="G15" s="13">
        <f t="shared" si="4"/>
        <v>161</v>
      </c>
      <c r="H15" s="14"/>
      <c r="I15" s="43">
        <v>2.29</v>
      </c>
      <c r="J15" s="13">
        <f t="shared" si="3"/>
        <v>165</v>
      </c>
      <c r="K15" s="14"/>
      <c r="L15" s="43">
        <v>13</v>
      </c>
      <c r="M15" s="13">
        <f t="shared" si="5"/>
        <v>73</v>
      </c>
      <c r="N15" s="14"/>
      <c r="O15" s="15">
        <v>0.0010953703703703705</v>
      </c>
      <c r="P15" s="13">
        <f t="shared" si="6"/>
        <v>175</v>
      </c>
      <c r="Q15" s="16"/>
      <c r="R15" s="17">
        <f t="shared" si="2"/>
        <v>574</v>
      </c>
      <c r="S15" s="18">
        <v>1</v>
      </c>
    </row>
    <row r="16" spans="1:19" ht="15.75">
      <c r="A16" s="44">
        <v>57</v>
      </c>
      <c r="B16" s="48" t="s">
        <v>117</v>
      </c>
      <c r="C16" s="48" t="s">
        <v>118</v>
      </c>
      <c r="D16" s="46">
        <v>2004</v>
      </c>
      <c r="E16" s="45" t="s">
        <v>41</v>
      </c>
      <c r="F16" s="12">
        <v>10.63</v>
      </c>
      <c r="G16" s="13">
        <f t="shared" si="4"/>
        <v>132</v>
      </c>
      <c r="H16" s="14"/>
      <c r="I16" s="43">
        <v>2.24</v>
      </c>
      <c r="J16" s="13">
        <f t="shared" si="3"/>
        <v>158</v>
      </c>
      <c r="K16" s="14"/>
      <c r="L16" s="43">
        <v>11.5</v>
      </c>
      <c r="M16" s="13">
        <f t="shared" si="5"/>
        <v>53</v>
      </c>
      <c r="N16" s="14"/>
      <c r="O16" s="15">
        <v>0.0012641203703703703</v>
      </c>
      <c r="P16" s="13">
        <f t="shared" si="6"/>
        <v>97</v>
      </c>
      <c r="Q16" s="16"/>
      <c r="R16" s="17">
        <f t="shared" si="2"/>
        <v>440</v>
      </c>
      <c r="S16" s="18">
        <v>2</v>
      </c>
    </row>
    <row r="17" spans="1:19" ht="15.75">
      <c r="A17" s="44">
        <v>228</v>
      </c>
      <c r="B17" s="47" t="s">
        <v>119</v>
      </c>
      <c r="C17" s="47" t="s">
        <v>59</v>
      </c>
      <c r="D17" s="46">
        <v>2004</v>
      </c>
      <c r="E17" s="45" t="s">
        <v>16</v>
      </c>
      <c r="F17" s="12">
        <v>11.61</v>
      </c>
      <c r="G17" s="13">
        <f t="shared" si="4"/>
        <v>74</v>
      </c>
      <c r="H17" s="14"/>
      <c r="I17" s="43">
        <v>1.87</v>
      </c>
      <c r="J17" s="13">
        <f t="shared" si="3"/>
        <v>99</v>
      </c>
      <c r="K17" s="14"/>
      <c r="L17" s="43">
        <v>11.5</v>
      </c>
      <c r="M17" s="13">
        <f t="shared" si="5"/>
        <v>53</v>
      </c>
      <c r="N17" s="14"/>
      <c r="O17" s="15">
        <v>0.0013230324074074075</v>
      </c>
      <c r="P17" s="13">
        <f t="shared" si="6"/>
        <v>74</v>
      </c>
      <c r="Q17" s="16"/>
      <c r="R17" s="17">
        <f t="shared" si="2"/>
        <v>300</v>
      </c>
      <c r="S17" s="18">
        <v>3</v>
      </c>
    </row>
    <row r="18" spans="1:19" ht="15.75">
      <c r="A18" s="44">
        <v>229</v>
      </c>
      <c r="B18" s="47" t="s">
        <v>120</v>
      </c>
      <c r="C18" s="47" t="s">
        <v>38</v>
      </c>
      <c r="D18" s="46">
        <v>2004</v>
      </c>
      <c r="E18" s="45" t="s">
        <v>16</v>
      </c>
      <c r="F18" s="12">
        <v>11.47</v>
      </c>
      <c r="G18" s="13">
        <f t="shared" si="4"/>
        <v>82</v>
      </c>
      <c r="H18" s="14"/>
      <c r="I18" s="43">
        <v>1.86</v>
      </c>
      <c r="J18" s="13">
        <f t="shared" si="3"/>
        <v>97</v>
      </c>
      <c r="K18" s="14"/>
      <c r="L18" s="43">
        <v>11.5</v>
      </c>
      <c r="M18" s="13">
        <f t="shared" si="5"/>
        <v>53</v>
      </c>
      <c r="N18" s="14"/>
      <c r="O18" s="15">
        <v>0.0013898148148148149</v>
      </c>
      <c r="P18" s="13">
        <f t="shared" si="6"/>
        <v>50</v>
      </c>
      <c r="Q18" s="16"/>
      <c r="R18" s="17">
        <f t="shared" si="2"/>
        <v>282</v>
      </c>
      <c r="S18" s="18">
        <v>4</v>
      </c>
    </row>
    <row r="19" spans="1:19" ht="15.75">
      <c r="A19" s="44">
        <v>230</v>
      </c>
      <c r="B19" s="47" t="s">
        <v>19</v>
      </c>
      <c r="C19" s="47" t="s">
        <v>20</v>
      </c>
      <c r="D19" s="46">
        <v>2004</v>
      </c>
      <c r="E19" s="45" t="s">
        <v>16</v>
      </c>
      <c r="F19" s="12">
        <v>12.61</v>
      </c>
      <c r="G19" s="13">
        <f t="shared" si="4"/>
        <v>25</v>
      </c>
      <c r="H19" s="14"/>
      <c r="I19" s="43">
        <v>1.75</v>
      </c>
      <c r="J19" s="13">
        <f t="shared" si="3"/>
        <v>78</v>
      </c>
      <c r="K19" s="14"/>
      <c r="L19" s="43">
        <v>10</v>
      </c>
      <c r="M19" s="13">
        <f t="shared" si="5"/>
        <v>32</v>
      </c>
      <c r="N19" s="14"/>
      <c r="O19" s="15">
        <v>0.0013498842592592592</v>
      </c>
      <c r="P19" s="13">
        <f t="shared" si="6"/>
        <v>64</v>
      </c>
      <c r="Q19" s="16"/>
      <c r="R19" s="17">
        <f t="shared" si="2"/>
        <v>199</v>
      </c>
      <c r="S19" s="18">
        <v>5</v>
      </c>
    </row>
    <row r="20" spans="1:19" ht="15.75">
      <c r="A20" s="44">
        <v>227</v>
      </c>
      <c r="B20" s="47" t="s">
        <v>121</v>
      </c>
      <c r="C20" s="47" t="s">
        <v>24</v>
      </c>
      <c r="D20" s="46">
        <v>2004</v>
      </c>
      <c r="E20" s="45" t="s">
        <v>16</v>
      </c>
      <c r="F20" s="12">
        <v>14.61</v>
      </c>
      <c r="G20" s="13">
        <v>0</v>
      </c>
      <c r="H20" s="14"/>
      <c r="I20" s="43">
        <v>1.13</v>
      </c>
      <c r="J20" s="13">
        <v>0</v>
      </c>
      <c r="K20" s="14"/>
      <c r="L20" s="43">
        <v>4.5</v>
      </c>
      <c r="M20" s="13">
        <v>0</v>
      </c>
      <c r="N20" s="14"/>
      <c r="O20" s="15">
        <v>0.0018766203703703703</v>
      </c>
      <c r="P20" s="13">
        <v>0</v>
      </c>
      <c r="Q20" s="16"/>
      <c r="R20" s="17">
        <f t="shared" si="2"/>
        <v>0</v>
      </c>
      <c r="S20" s="18">
        <v>6</v>
      </c>
    </row>
    <row r="21" spans="1:19" ht="15.75">
      <c r="A21" s="8"/>
      <c r="B21" s="9"/>
      <c r="C21" s="9"/>
      <c r="D21" s="10"/>
      <c r="E21" s="11"/>
      <c r="F21" s="12"/>
      <c r="G21" s="13" t="str">
        <f>IF(F21&gt;0,ROUNDDOWN(((50/F21)-3.79)/0.0069,0)," ")</f>
        <v> </v>
      </c>
      <c r="H21" s="14"/>
      <c r="I21" s="43"/>
      <c r="J21" s="13" t="str">
        <f>IF(I21&gt;0,ROUNDDOWN((SQRT(I21)-1.15028)/0.00219,0)," ")</f>
        <v> </v>
      </c>
      <c r="K21" s="14"/>
      <c r="L21" s="43"/>
      <c r="M21" s="13" t="str">
        <f>IF(L21&gt;0,ROUNDDOWN((SQRT(L21)-2.8)/0.011,0)," ")</f>
        <v> </v>
      </c>
      <c r="N21" s="14"/>
      <c r="O21" s="15"/>
      <c r="P21" s="13" t="str">
        <f>IF(O21&gt;0,ROUNDDOWN(((400/(O21*86400))-2.967)/0.00716,0)," ")</f>
        <v> </v>
      </c>
      <c r="Q21" s="16"/>
      <c r="R21" s="17"/>
      <c r="S21" s="18"/>
    </row>
    <row r="22" spans="1:19" ht="15.75">
      <c r="A22" s="44">
        <v>237</v>
      </c>
      <c r="B22" s="47" t="s">
        <v>19</v>
      </c>
      <c r="C22" s="47" t="s">
        <v>24</v>
      </c>
      <c r="D22" s="46">
        <v>2003</v>
      </c>
      <c r="E22" s="45" t="s">
        <v>16</v>
      </c>
      <c r="F22" s="12">
        <v>9.69</v>
      </c>
      <c r="G22" s="13">
        <f>IF(F22&gt;0,ROUNDDOWN(((50/F22)-3.79)/0.0069,0)," ")</f>
        <v>198</v>
      </c>
      <c r="H22" s="14"/>
      <c r="I22" s="43">
        <v>2.35</v>
      </c>
      <c r="J22" s="13">
        <f>IF(I22&gt;0,ROUNDDOWN((SQRT(I22)-1.15028)/0.00219,0)," ")</f>
        <v>174</v>
      </c>
      <c r="K22" s="14"/>
      <c r="L22" s="43">
        <v>14.5</v>
      </c>
      <c r="M22" s="13">
        <f>IF(L22&gt;0,ROUNDDOWN((SQRT(L22)-2.8)/0.011,0)," ")</f>
        <v>91</v>
      </c>
      <c r="N22" s="14"/>
      <c r="O22" s="15">
        <v>0.0011296296296296295</v>
      </c>
      <c r="P22" s="13">
        <f>IF(O22&gt;0,ROUNDDOWN(((400/(O22*86400))-2.967)/0.00716,0)," ")</f>
        <v>158</v>
      </c>
      <c r="Q22" s="16"/>
      <c r="R22" s="17">
        <f t="shared" si="2"/>
        <v>621</v>
      </c>
      <c r="S22" s="18">
        <v>1</v>
      </c>
    </row>
    <row r="23" spans="1:19" ht="15.75">
      <c r="A23" s="44">
        <v>127</v>
      </c>
      <c r="B23" s="48" t="s">
        <v>122</v>
      </c>
      <c r="C23" s="48" t="s">
        <v>123</v>
      </c>
      <c r="D23" s="46">
        <v>2003</v>
      </c>
      <c r="E23" s="45" t="s">
        <v>44</v>
      </c>
      <c r="F23" s="12">
        <v>10.9</v>
      </c>
      <c r="G23" s="13">
        <f>IF(F23&gt;0,ROUNDDOWN(((50/F23)-3.79)/0.0069,0)," ")</f>
        <v>115</v>
      </c>
      <c r="H23" s="14"/>
      <c r="I23" s="43">
        <v>2.11</v>
      </c>
      <c r="J23" s="13">
        <f>IF(I23&gt;0,ROUNDDOWN((SQRT(I23)-1.15028)/0.00219,0)," ")</f>
        <v>138</v>
      </c>
      <c r="K23" s="14"/>
      <c r="L23" s="43">
        <v>13</v>
      </c>
      <c r="M23" s="13">
        <f>IF(L23&gt;0,ROUNDDOWN((SQRT(L23)-2.8)/0.011,0)," ")</f>
        <v>73</v>
      </c>
      <c r="N23" s="14"/>
      <c r="O23" s="15">
        <v>0.0011556712962962961</v>
      </c>
      <c r="P23" s="13">
        <f>IF(O23&gt;0,ROUNDDOWN(((400/(O23*86400))-2.967)/0.00716,0)," ")</f>
        <v>145</v>
      </c>
      <c r="Q23" s="16"/>
      <c r="R23" s="17">
        <f t="shared" si="2"/>
        <v>471</v>
      </c>
      <c r="S23" s="18">
        <v>2</v>
      </c>
    </row>
    <row r="24" spans="1:19" ht="15.75">
      <c r="A24" s="44">
        <v>49</v>
      </c>
      <c r="B24" s="48" t="s">
        <v>124</v>
      </c>
      <c r="C24" s="48" t="s">
        <v>51</v>
      </c>
      <c r="D24" s="46">
        <v>2003</v>
      </c>
      <c r="E24" s="45" t="s">
        <v>125</v>
      </c>
      <c r="F24" s="12">
        <v>10.63</v>
      </c>
      <c r="G24" s="13">
        <f>IF(F24&gt;0,ROUNDDOWN(((50/F24)-3.79)/0.0069,0)," ")</f>
        <v>132</v>
      </c>
      <c r="H24" s="14"/>
      <c r="I24" s="43">
        <v>2.23</v>
      </c>
      <c r="J24" s="13">
        <f>IF(I24&gt;0,ROUNDDOWN((SQRT(I24)-1.15028)/0.00219,0)," ")</f>
        <v>156</v>
      </c>
      <c r="K24" s="14"/>
      <c r="L24" s="43">
        <v>12.5</v>
      </c>
      <c r="M24" s="13">
        <f>IF(L24&gt;0,ROUNDDOWN((SQRT(L24)-2.8)/0.011,0)," ")</f>
        <v>66</v>
      </c>
      <c r="N24" s="14"/>
      <c r="O24" s="15">
        <v>0.0012253472222222223</v>
      </c>
      <c r="P24" s="13">
        <f>IF(O24&gt;0,ROUNDDOWN(((400/(O24*86400))-2.967)/0.00716,0)," ")</f>
        <v>113</v>
      </c>
      <c r="Q24" s="16"/>
      <c r="R24" s="17">
        <f t="shared" si="2"/>
        <v>467</v>
      </c>
      <c r="S24" s="18">
        <v>3</v>
      </c>
    </row>
    <row r="25" spans="16:19" ht="12.75">
      <c r="P25" s="7"/>
      <c r="Q25" s="7"/>
      <c r="R25" s="7"/>
      <c r="S25" s="7"/>
    </row>
    <row r="26" spans="16:19" ht="12.75">
      <c r="P26" s="7"/>
      <c r="Q26" s="7"/>
      <c r="R26" s="7"/>
      <c r="S26" s="7"/>
    </row>
    <row r="27" spans="16:19" ht="12.75">
      <c r="P27" s="7"/>
      <c r="Q27" s="7"/>
      <c r="R27" s="7"/>
      <c r="S27" s="7"/>
    </row>
    <row r="28" spans="16:19" ht="12.75">
      <c r="P28" s="7"/>
      <c r="Q28" s="7"/>
      <c r="R28" s="7"/>
      <c r="S28" s="7"/>
    </row>
    <row r="29" spans="16:19" ht="12.75">
      <c r="P29" s="7"/>
      <c r="Q29" s="7"/>
      <c r="R29" s="7"/>
      <c r="S29" s="7"/>
    </row>
    <row r="30" spans="16:19" ht="12.75">
      <c r="P30" s="7"/>
      <c r="Q30" s="7"/>
      <c r="R30" s="7"/>
      <c r="S30" s="7"/>
    </row>
    <row r="31" spans="16:19" ht="12.75">
      <c r="P31" s="7"/>
      <c r="Q31" s="7"/>
      <c r="R31" s="7"/>
      <c r="S31" s="7"/>
    </row>
    <row r="32" spans="16:19" ht="12.75">
      <c r="P32" s="7"/>
      <c r="Q32" s="7"/>
      <c r="R32" s="7"/>
      <c r="S32" s="7"/>
    </row>
    <row r="33" spans="16:19" ht="12.75">
      <c r="P33" s="7"/>
      <c r="Q33" s="7"/>
      <c r="R33" s="7"/>
      <c r="S33" s="7"/>
    </row>
    <row r="34" spans="16:19" ht="12.75">
      <c r="P34" s="7"/>
      <c r="Q34" s="7"/>
      <c r="R34" s="7"/>
      <c r="S34" s="7"/>
    </row>
    <row r="35" spans="16:19" ht="12.75">
      <c r="P35" s="7"/>
      <c r="Q35" s="7"/>
      <c r="R35" s="7"/>
      <c r="S35" s="7"/>
    </row>
    <row r="36" spans="16:19" ht="12.75">
      <c r="P36" s="7"/>
      <c r="Q36" s="7"/>
      <c r="R36" s="7"/>
      <c r="S36" s="7"/>
    </row>
    <row r="37" spans="16:19" ht="12.75">
      <c r="P37" s="7"/>
      <c r="Q37" s="7"/>
      <c r="R37" s="7"/>
      <c r="S37" s="7"/>
    </row>
    <row r="38" spans="16:19" ht="12.75">
      <c r="P38" s="7"/>
      <c r="Q38" s="7"/>
      <c r="R38" s="7"/>
      <c r="S38" s="7"/>
    </row>
    <row r="39" spans="16:19" ht="12.75">
      <c r="P39" s="7"/>
      <c r="Q39" s="7"/>
      <c r="R39" s="7"/>
      <c r="S39" s="7"/>
    </row>
    <row r="40" spans="16:19" ht="12.75">
      <c r="P40" s="7"/>
      <c r="Q40" s="7"/>
      <c r="R40" s="7"/>
      <c r="S40" s="7"/>
    </row>
    <row r="41" spans="16:19" ht="12.75">
      <c r="P41" s="7"/>
      <c r="Q41" s="7"/>
      <c r="R41" s="7"/>
      <c r="S41" s="7"/>
    </row>
    <row r="42" spans="16:19" ht="12.75">
      <c r="P42" s="7"/>
      <c r="Q42" s="7"/>
      <c r="R42" s="7"/>
      <c r="S42" s="7"/>
    </row>
    <row r="43" spans="16:19" ht="12.75">
      <c r="P43" s="7"/>
      <c r="Q43" s="7"/>
      <c r="R43" s="7"/>
      <c r="S43" s="7"/>
    </row>
    <row r="44" spans="16:19" ht="12.75">
      <c r="P44" s="7"/>
      <c r="Q44" s="7"/>
      <c r="R44" s="7"/>
      <c r="S44" s="7"/>
    </row>
    <row r="45" spans="16:19" ht="12.75">
      <c r="P45" s="7"/>
      <c r="Q45" s="7"/>
      <c r="R45" s="7"/>
      <c r="S45" s="7"/>
    </row>
    <row r="46" spans="16:19" ht="12.75">
      <c r="P46" s="7"/>
      <c r="Q46" s="7"/>
      <c r="R46" s="7"/>
      <c r="S46" s="7"/>
    </row>
    <row r="47" spans="16:19" ht="12.75">
      <c r="P47" s="7"/>
      <c r="Q47" s="7"/>
      <c r="R47" s="7"/>
      <c r="S47" s="7"/>
    </row>
    <row r="48" spans="16:19" ht="12.75">
      <c r="P48" s="7"/>
      <c r="Q48" s="7"/>
      <c r="R48" s="7"/>
      <c r="S48" s="7"/>
    </row>
    <row r="49" spans="16:19" ht="12.75">
      <c r="P49" s="7"/>
      <c r="Q49" s="7"/>
      <c r="R49" s="7"/>
      <c r="S49" s="7"/>
    </row>
    <row r="50" spans="16:19" ht="12.75">
      <c r="P50" s="7"/>
      <c r="Q50" s="7"/>
      <c r="R50" s="7"/>
      <c r="S50" s="7"/>
    </row>
    <row r="51" spans="16:19" ht="12.75">
      <c r="P51" s="7"/>
      <c r="Q51" s="7"/>
      <c r="R51" s="7"/>
      <c r="S51" s="7"/>
    </row>
    <row r="52" spans="16:19" ht="12.75">
      <c r="P52" s="7"/>
      <c r="Q52" s="7"/>
      <c r="R52" s="7"/>
      <c r="S52" s="7"/>
    </row>
  </sheetData>
  <mergeCells count="12">
    <mergeCell ref="A1:I1"/>
    <mergeCell ref="E3:E4"/>
    <mergeCell ref="F3:H3"/>
    <mergeCell ref="I3:K3"/>
    <mergeCell ref="A3:A4"/>
    <mergeCell ref="B3:B4"/>
    <mergeCell ref="C3:C4"/>
    <mergeCell ref="D3:D4"/>
    <mergeCell ref="L3:N3"/>
    <mergeCell ref="O3:Q3"/>
    <mergeCell ref="R3:S3"/>
    <mergeCell ref="L1:N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workbookViewId="0" topLeftCell="A1">
      <selection activeCell="G13" sqref="G13"/>
    </sheetView>
  </sheetViews>
  <sheetFormatPr defaultColWidth="12" defaultRowHeight="12.75"/>
  <cols>
    <col min="1" max="1" width="5.16015625" style="25" customWidth="1"/>
    <col min="2" max="2" width="13.5" style="0" customWidth="1"/>
    <col min="3" max="3" width="13.33203125" style="0" customWidth="1"/>
    <col min="4" max="4" width="6.5" style="25" customWidth="1"/>
    <col min="5" max="5" width="19.66015625" style="0" customWidth="1"/>
    <col min="6" max="6" width="7.33203125" style="27" customWidth="1"/>
    <col min="7" max="8" width="5.83203125" style="0" customWidth="1"/>
    <col min="9" max="9" width="7.33203125" style="27" customWidth="1"/>
    <col min="10" max="11" width="5.83203125" style="0" customWidth="1"/>
    <col min="12" max="12" width="7.33203125" style="27" customWidth="1"/>
    <col min="13" max="14" width="5.83203125" style="0" customWidth="1"/>
    <col min="15" max="15" width="10.83203125" style="28" customWidth="1"/>
    <col min="16" max="17" width="5.83203125" style="0" customWidth="1"/>
    <col min="18" max="18" width="8" style="0" customWidth="1"/>
    <col min="19" max="19" width="7.16015625" style="0" customWidth="1"/>
    <col min="20" max="21" width="1.83203125" style="0" customWidth="1"/>
    <col min="22" max="29" width="6.83203125" style="0" customWidth="1"/>
  </cols>
  <sheetData>
    <row r="1" spans="1:19" s="21" customFormat="1" ht="18.75" customHeight="1">
      <c r="A1" s="19" t="s">
        <v>126</v>
      </c>
      <c r="B1" s="19"/>
      <c r="C1" s="19"/>
      <c r="D1" s="19"/>
      <c r="E1" s="19"/>
      <c r="F1" s="19"/>
      <c r="G1" s="19"/>
      <c r="H1" s="19"/>
      <c r="I1" s="19"/>
      <c r="J1" s="20"/>
      <c r="L1" s="22"/>
      <c r="M1" s="22"/>
      <c r="N1" s="22"/>
      <c r="O1" s="23"/>
      <c r="P1" s="21" t="s">
        <v>127</v>
      </c>
      <c r="S1" s="24" t="s">
        <v>128</v>
      </c>
    </row>
    <row r="2" ht="12.75" customHeight="1"/>
    <row r="3" spans="1:19" ht="15.75">
      <c r="A3" s="29" t="s">
        <v>0</v>
      </c>
      <c r="B3" s="30" t="s">
        <v>1</v>
      </c>
      <c r="C3" s="30" t="s">
        <v>2</v>
      </c>
      <c r="D3" s="29" t="s">
        <v>3</v>
      </c>
      <c r="E3" s="30" t="s">
        <v>4</v>
      </c>
      <c r="F3" s="32" t="s">
        <v>5</v>
      </c>
      <c r="G3" s="32"/>
      <c r="H3" s="32"/>
      <c r="I3" s="33" t="s">
        <v>6</v>
      </c>
      <c r="J3" s="33"/>
      <c r="K3" s="33"/>
      <c r="L3" s="33" t="s">
        <v>7</v>
      </c>
      <c r="M3" s="33"/>
      <c r="N3" s="33"/>
      <c r="O3" s="33" t="s">
        <v>34</v>
      </c>
      <c r="P3" s="33"/>
      <c r="Q3" s="33"/>
      <c r="R3" s="34" t="s">
        <v>9</v>
      </c>
      <c r="S3" s="34"/>
    </row>
    <row r="4" spans="1:19" s="25" customFormat="1" ht="15.75">
      <c r="A4" s="29"/>
      <c r="B4" s="30"/>
      <c r="C4" s="30"/>
      <c r="D4" s="29"/>
      <c r="E4" s="30"/>
      <c r="F4" s="35" t="s">
        <v>10</v>
      </c>
      <c r="G4" s="36" t="s">
        <v>11</v>
      </c>
      <c r="H4" s="37"/>
      <c r="I4" s="38" t="s">
        <v>12</v>
      </c>
      <c r="J4" s="36" t="s">
        <v>11</v>
      </c>
      <c r="K4" s="37"/>
      <c r="L4" s="38" t="s">
        <v>12</v>
      </c>
      <c r="M4" s="36" t="s">
        <v>11</v>
      </c>
      <c r="N4" s="37"/>
      <c r="O4" s="39" t="s">
        <v>10</v>
      </c>
      <c r="P4" s="36" t="s">
        <v>11</v>
      </c>
      <c r="Q4" s="37"/>
      <c r="R4" s="40" t="s">
        <v>11</v>
      </c>
      <c r="S4" s="41" t="s">
        <v>13</v>
      </c>
    </row>
    <row r="5" spans="1:19" s="25" customFormat="1" ht="15.75">
      <c r="A5" s="56"/>
      <c r="B5" s="57"/>
      <c r="C5" s="57"/>
      <c r="D5" s="56"/>
      <c r="E5" s="57"/>
      <c r="F5" s="35"/>
      <c r="G5" s="36"/>
      <c r="H5" s="37"/>
      <c r="I5" s="38"/>
      <c r="J5" s="36"/>
      <c r="K5" s="37"/>
      <c r="L5" s="38"/>
      <c r="M5" s="36"/>
      <c r="N5" s="37"/>
      <c r="O5" s="39"/>
      <c r="P5" s="36"/>
      <c r="Q5" s="37"/>
      <c r="R5" s="40"/>
      <c r="S5" s="41"/>
    </row>
    <row r="6" spans="1:19" ht="15.75">
      <c r="A6" s="44">
        <v>58</v>
      </c>
      <c r="B6" s="48" t="s">
        <v>21</v>
      </c>
      <c r="C6" s="48" t="s">
        <v>129</v>
      </c>
      <c r="D6" s="46">
        <v>2002</v>
      </c>
      <c r="E6" s="45" t="s">
        <v>41</v>
      </c>
      <c r="F6" s="12">
        <v>8.66</v>
      </c>
      <c r="G6" s="13">
        <f aca="true" t="shared" si="0" ref="G6:G26">IF(F6&gt;0,ROUNDDOWN(((50/F6)-3.79)/0.0069,0)," ")</f>
        <v>287</v>
      </c>
      <c r="H6" s="14"/>
      <c r="I6" s="43">
        <v>3.25</v>
      </c>
      <c r="J6" s="13">
        <f aca="true" t="shared" si="1" ref="J6:J26">IF(I6&gt;0,ROUNDDOWN((SQRT(I6)-1.15028)/0.00219,0)," ")</f>
        <v>297</v>
      </c>
      <c r="K6" s="14"/>
      <c r="L6" s="43">
        <v>28</v>
      </c>
      <c r="M6" s="13">
        <f aca="true" t="shared" si="2" ref="M6:M26">IF(L6&gt;0,ROUNDDOWN((SQRT(L6)-2.8)/0.011,0)," ")</f>
        <v>226</v>
      </c>
      <c r="N6" s="14"/>
      <c r="O6" s="15">
        <v>0.002832638888888889</v>
      </c>
      <c r="P6" s="13">
        <f aca="true" t="shared" si="3" ref="P6:P26">IF(O6&gt;0,ROUNDDOWN(((1000/(O6*86400))-2.158)/0.006,0)," ")</f>
        <v>321</v>
      </c>
      <c r="Q6" s="16"/>
      <c r="R6" s="17">
        <f aca="true" t="shared" si="4" ref="R6:R25">SUM(G6,J6,M6,P6)</f>
        <v>1131</v>
      </c>
      <c r="S6" s="18">
        <v>1</v>
      </c>
    </row>
    <row r="7" spans="1:19" ht="15.75">
      <c r="A7" s="44">
        <v>95</v>
      </c>
      <c r="B7" s="45" t="s">
        <v>25</v>
      </c>
      <c r="C7" s="45" t="s">
        <v>26</v>
      </c>
      <c r="D7" s="46">
        <v>2002</v>
      </c>
      <c r="E7" s="45" t="s">
        <v>23</v>
      </c>
      <c r="F7" s="12">
        <v>8.81</v>
      </c>
      <c r="G7" s="13">
        <f t="shared" si="0"/>
        <v>273</v>
      </c>
      <c r="H7" s="14"/>
      <c r="I7" s="43">
        <v>3.18</v>
      </c>
      <c r="J7" s="13">
        <f t="shared" si="1"/>
        <v>289</v>
      </c>
      <c r="K7" s="14"/>
      <c r="L7" s="43">
        <v>33</v>
      </c>
      <c r="M7" s="13">
        <f t="shared" si="2"/>
        <v>267</v>
      </c>
      <c r="N7" s="14"/>
      <c r="O7" s="15">
        <v>0.0031207175925925925</v>
      </c>
      <c r="P7" s="13">
        <f t="shared" si="3"/>
        <v>258</v>
      </c>
      <c r="Q7" s="16"/>
      <c r="R7" s="17">
        <f t="shared" si="4"/>
        <v>1087</v>
      </c>
      <c r="S7" s="18">
        <v>2</v>
      </c>
    </row>
    <row r="8" spans="1:19" ht="15.75">
      <c r="A8" s="44">
        <v>112</v>
      </c>
      <c r="B8" s="48" t="s">
        <v>130</v>
      </c>
      <c r="C8" s="48" t="s">
        <v>131</v>
      </c>
      <c r="D8" s="46">
        <v>2002</v>
      </c>
      <c r="E8" s="45" t="s">
        <v>47</v>
      </c>
      <c r="F8" s="12">
        <v>8.87</v>
      </c>
      <c r="G8" s="13">
        <f t="shared" si="0"/>
        <v>267</v>
      </c>
      <c r="H8" s="14"/>
      <c r="I8" s="43">
        <v>3.21</v>
      </c>
      <c r="J8" s="13">
        <f t="shared" si="1"/>
        <v>292</v>
      </c>
      <c r="K8" s="14"/>
      <c r="L8" s="43">
        <v>28</v>
      </c>
      <c r="M8" s="13">
        <f t="shared" si="2"/>
        <v>226</v>
      </c>
      <c r="N8" s="14"/>
      <c r="O8" s="15">
        <v>0.0029560185185185184</v>
      </c>
      <c r="P8" s="13">
        <f t="shared" si="3"/>
        <v>292</v>
      </c>
      <c r="Q8" s="16"/>
      <c r="R8" s="17">
        <f t="shared" si="4"/>
        <v>1077</v>
      </c>
      <c r="S8" s="18">
        <v>3</v>
      </c>
    </row>
    <row r="9" spans="1:19" ht="15.75">
      <c r="A9" s="44">
        <v>10</v>
      </c>
      <c r="B9" s="45" t="s">
        <v>132</v>
      </c>
      <c r="C9" s="45" t="s">
        <v>22</v>
      </c>
      <c r="D9" s="46">
        <v>2002</v>
      </c>
      <c r="E9" s="45" t="s">
        <v>27</v>
      </c>
      <c r="F9" s="12">
        <v>8.66</v>
      </c>
      <c r="G9" s="13">
        <f t="shared" si="0"/>
        <v>287</v>
      </c>
      <c r="H9" s="14"/>
      <c r="I9" s="43">
        <v>3.13</v>
      </c>
      <c r="J9" s="13">
        <f t="shared" si="1"/>
        <v>282</v>
      </c>
      <c r="K9" s="14"/>
      <c r="L9" s="43">
        <v>22.5</v>
      </c>
      <c r="M9" s="13">
        <f t="shared" si="2"/>
        <v>176</v>
      </c>
      <c r="N9" s="14"/>
      <c r="O9" s="15">
        <v>0.0028483796296296295</v>
      </c>
      <c r="P9" s="13">
        <f t="shared" si="3"/>
        <v>317</v>
      </c>
      <c r="Q9" s="16"/>
      <c r="R9" s="17">
        <f t="shared" si="4"/>
        <v>1062</v>
      </c>
      <c r="S9" s="18">
        <v>4</v>
      </c>
    </row>
    <row r="10" spans="1:19" ht="15.75">
      <c r="A10" s="44">
        <v>196</v>
      </c>
      <c r="B10" s="45" t="s">
        <v>133</v>
      </c>
      <c r="C10" s="45" t="s">
        <v>134</v>
      </c>
      <c r="D10" s="46">
        <v>2002</v>
      </c>
      <c r="E10" s="45" t="s">
        <v>37</v>
      </c>
      <c r="F10" s="12">
        <v>9.03</v>
      </c>
      <c r="G10" s="13">
        <f t="shared" si="0"/>
        <v>253</v>
      </c>
      <c r="H10" s="14"/>
      <c r="I10" s="43">
        <v>2.92</v>
      </c>
      <c r="J10" s="13">
        <f t="shared" si="1"/>
        <v>255</v>
      </c>
      <c r="K10" s="14"/>
      <c r="L10" s="43">
        <v>16</v>
      </c>
      <c r="M10" s="13">
        <f t="shared" si="2"/>
        <v>109</v>
      </c>
      <c r="N10" s="14"/>
      <c r="O10" s="15">
        <v>0.002729513888888889</v>
      </c>
      <c r="P10" s="13">
        <f t="shared" si="3"/>
        <v>347</v>
      </c>
      <c r="Q10" s="16"/>
      <c r="R10" s="17">
        <f t="shared" si="4"/>
        <v>964</v>
      </c>
      <c r="S10" s="18">
        <v>5</v>
      </c>
    </row>
    <row r="11" spans="1:19" ht="15.75">
      <c r="A11" s="44">
        <v>96</v>
      </c>
      <c r="B11" s="45" t="s">
        <v>135</v>
      </c>
      <c r="C11" s="45" t="s">
        <v>136</v>
      </c>
      <c r="D11" s="46">
        <v>2002</v>
      </c>
      <c r="E11" s="45" t="s">
        <v>23</v>
      </c>
      <c r="F11" s="12">
        <v>9.98</v>
      </c>
      <c r="G11" s="13">
        <f t="shared" si="0"/>
        <v>176</v>
      </c>
      <c r="H11" s="14"/>
      <c r="I11" s="43">
        <v>2.73</v>
      </c>
      <c r="J11" s="13">
        <f t="shared" si="1"/>
        <v>229</v>
      </c>
      <c r="K11" s="14"/>
      <c r="L11" s="43">
        <v>18</v>
      </c>
      <c r="M11" s="13">
        <f t="shared" si="2"/>
        <v>131</v>
      </c>
      <c r="N11" s="14"/>
      <c r="O11" s="15">
        <v>0.0028662037037037037</v>
      </c>
      <c r="P11" s="13">
        <f t="shared" si="3"/>
        <v>313</v>
      </c>
      <c r="Q11" s="16"/>
      <c r="R11" s="17">
        <f t="shared" si="4"/>
        <v>849</v>
      </c>
      <c r="S11" s="18">
        <v>6</v>
      </c>
    </row>
    <row r="12" spans="1:19" ht="15.75">
      <c r="A12" s="44">
        <v>242</v>
      </c>
      <c r="B12" s="47" t="s">
        <v>32</v>
      </c>
      <c r="C12" s="47" t="s">
        <v>33</v>
      </c>
      <c r="D12" s="46">
        <v>2002</v>
      </c>
      <c r="E12" s="45" t="s">
        <v>16</v>
      </c>
      <c r="F12" s="12">
        <v>9.76</v>
      </c>
      <c r="G12" s="13">
        <f t="shared" si="0"/>
        <v>193</v>
      </c>
      <c r="H12" s="14"/>
      <c r="I12" s="43">
        <v>2.83</v>
      </c>
      <c r="J12" s="13">
        <f t="shared" si="1"/>
        <v>242</v>
      </c>
      <c r="K12" s="14"/>
      <c r="L12" s="43">
        <v>16.5</v>
      </c>
      <c r="M12" s="13">
        <f t="shared" si="2"/>
        <v>114</v>
      </c>
      <c r="N12" s="14"/>
      <c r="O12" s="15">
        <v>0.0031386574074074073</v>
      </c>
      <c r="P12" s="13">
        <f t="shared" si="3"/>
        <v>254</v>
      </c>
      <c r="Q12" s="16"/>
      <c r="R12" s="17">
        <f t="shared" si="4"/>
        <v>803</v>
      </c>
      <c r="S12" s="18">
        <v>7</v>
      </c>
    </row>
    <row r="13" spans="1:19" s="25" customFormat="1" ht="15.75">
      <c r="A13" s="44">
        <v>241</v>
      </c>
      <c r="B13" s="47" t="s">
        <v>30</v>
      </c>
      <c r="C13" s="47" t="s">
        <v>31</v>
      </c>
      <c r="D13" s="46">
        <v>2002</v>
      </c>
      <c r="E13" s="45" t="s">
        <v>16</v>
      </c>
      <c r="F13" s="12">
        <v>9.31</v>
      </c>
      <c r="G13" s="13">
        <f t="shared" si="0"/>
        <v>229</v>
      </c>
      <c r="H13" s="14"/>
      <c r="I13" s="43">
        <v>2.52</v>
      </c>
      <c r="J13" s="13">
        <f t="shared" si="1"/>
        <v>199</v>
      </c>
      <c r="K13" s="14"/>
      <c r="L13" s="43">
        <v>20.5</v>
      </c>
      <c r="M13" s="13">
        <f t="shared" si="2"/>
        <v>157</v>
      </c>
      <c r="N13" s="14"/>
      <c r="O13" s="15">
        <v>0.0033858796296296297</v>
      </c>
      <c r="P13" s="13">
        <f t="shared" si="3"/>
        <v>210</v>
      </c>
      <c r="Q13" s="16"/>
      <c r="R13" s="17">
        <f t="shared" si="4"/>
        <v>795</v>
      </c>
      <c r="S13" s="18">
        <v>8</v>
      </c>
    </row>
    <row r="14" spans="1:19" ht="15.75">
      <c r="A14" s="44">
        <v>198</v>
      </c>
      <c r="B14" s="45" t="s">
        <v>137</v>
      </c>
      <c r="C14" s="45" t="s">
        <v>138</v>
      </c>
      <c r="D14" s="46">
        <v>2002</v>
      </c>
      <c r="E14" s="45" t="s">
        <v>37</v>
      </c>
      <c r="F14" s="12">
        <v>10.5</v>
      </c>
      <c r="G14" s="13">
        <f t="shared" si="0"/>
        <v>140</v>
      </c>
      <c r="H14" s="14"/>
      <c r="I14" s="43">
        <v>2.7</v>
      </c>
      <c r="J14" s="13">
        <f t="shared" si="1"/>
        <v>225</v>
      </c>
      <c r="K14" s="14"/>
      <c r="L14" s="43">
        <v>19</v>
      </c>
      <c r="M14" s="13">
        <f t="shared" si="2"/>
        <v>141</v>
      </c>
      <c r="N14" s="14"/>
      <c r="O14" s="15">
        <v>0.0032125</v>
      </c>
      <c r="P14" s="13">
        <f t="shared" si="3"/>
        <v>240</v>
      </c>
      <c r="Q14" s="16"/>
      <c r="R14" s="17">
        <f t="shared" si="4"/>
        <v>746</v>
      </c>
      <c r="S14" s="18">
        <v>9</v>
      </c>
    </row>
    <row r="15" spans="1:19" ht="15.75">
      <c r="A15" s="44">
        <v>243</v>
      </c>
      <c r="B15" s="47" t="s">
        <v>139</v>
      </c>
      <c r="C15" s="47" t="s">
        <v>140</v>
      </c>
      <c r="D15" s="46">
        <v>2002</v>
      </c>
      <c r="E15" s="45" t="s">
        <v>16</v>
      </c>
      <c r="F15" s="12">
        <v>10.12</v>
      </c>
      <c r="G15" s="13">
        <f t="shared" si="0"/>
        <v>166</v>
      </c>
      <c r="H15" s="14"/>
      <c r="I15" s="43">
        <v>2.65</v>
      </c>
      <c r="J15" s="13">
        <f t="shared" si="1"/>
        <v>218</v>
      </c>
      <c r="K15" s="14"/>
      <c r="L15" s="43">
        <v>16.5</v>
      </c>
      <c r="M15" s="13">
        <f t="shared" si="2"/>
        <v>114</v>
      </c>
      <c r="N15" s="14"/>
      <c r="O15" s="15">
        <v>0.003175</v>
      </c>
      <c r="P15" s="13">
        <f t="shared" si="3"/>
        <v>247</v>
      </c>
      <c r="Q15" s="16"/>
      <c r="R15" s="17">
        <f t="shared" si="4"/>
        <v>745</v>
      </c>
      <c r="S15" s="18">
        <v>10</v>
      </c>
    </row>
    <row r="16" spans="1:19" s="25" customFormat="1" ht="15.75">
      <c r="A16" s="44">
        <v>5</v>
      </c>
      <c r="B16" s="45" t="s">
        <v>109</v>
      </c>
      <c r="C16" s="45" t="s">
        <v>141</v>
      </c>
      <c r="D16" s="46">
        <v>2002</v>
      </c>
      <c r="E16" s="45" t="s">
        <v>27</v>
      </c>
      <c r="F16" s="12">
        <v>9.83</v>
      </c>
      <c r="G16" s="13">
        <f t="shared" si="0"/>
        <v>187</v>
      </c>
      <c r="H16" s="14"/>
      <c r="I16" s="43">
        <v>2.92</v>
      </c>
      <c r="J16" s="13">
        <f t="shared" si="1"/>
        <v>255</v>
      </c>
      <c r="K16" s="14"/>
      <c r="L16" s="43">
        <v>17.5</v>
      </c>
      <c r="M16" s="13">
        <f t="shared" si="2"/>
        <v>125</v>
      </c>
      <c r="N16" s="14"/>
      <c r="O16" s="15"/>
      <c r="P16" s="13" t="str">
        <f t="shared" si="3"/>
        <v> </v>
      </c>
      <c r="Q16" s="16"/>
      <c r="R16" s="17">
        <f t="shared" si="4"/>
        <v>567</v>
      </c>
      <c r="S16" s="18">
        <v>11</v>
      </c>
    </row>
    <row r="17" spans="1:19" ht="15.75">
      <c r="A17" s="8"/>
      <c r="B17" s="9"/>
      <c r="C17" s="9"/>
      <c r="D17" s="10"/>
      <c r="E17" s="11"/>
      <c r="F17" s="12"/>
      <c r="G17" s="13" t="str">
        <f t="shared" si="0"/>
        <v> </v>
      </c>
      <c r="H17" s="14"/>
      <c r="I17" s="43"/>
      <c r="J17" s="13" t="str">
        <f t="shared" si="1"/>
        <v> </v>
      </c>
      <c r="K17" s="14"/>
      <c r="L17" s="43"/>
      <c r="M17" s="13" t="str">
        <f t="shared" si="2"/>
        <v> </v>
      </c>
      <c r="N17" s="14"/>
      <c r="O17" s="15"/>
      <c r="P17" s="13" t="str">
        <f t="shared" si="3"/>
        <v> </v>
      </c>
      <c r="Q17" s="16"/>
      <c r="R17" s="17"/>
      <c r="S17" s="18"/>
    </row>
    <row r="18" spans="1:19" ht="15.75">
      <c r="A18" s="44">
        <v>60</v>
      </c>
      <c r="B18" s="45" t="s">
        <v>39</v>
      </c>
      <c r="C18" s="45" t="s">
        <v>40</v>
      </c>
      <c r="D18" s="46">
        <v>2001</v>
      </c>
      <c r="E18" s="45" t="s">
        <v>41</v>
      </c>
      <c r="F18" s="12">
        <v>8.42</v>
      </c>
      <c r="G18" s="13">
        <f t="shared" si="0"/>
        <v>311</v>
      </c>
      <c r="H18" s="14"/>
      <c r="I18" s="43">
        <v>3.43</v>
      </c>
      <c r="J18" s="13">
        <f t="shared" si="1"/>
        <v>320</v>
      </c>
      <c r="K18" s="14"/>
      <c r="L18" s="43">
        <v>31</v>
      </c>
      <c r="M18" s="13">
        <f t="shared" si="2"/>
        <v>251</v>
      </c>
      <c r="N18" s="14"/>
      <c r="O18" s="15">
        <v>0.0027652777777777775</v>
      </c>
      <c r="P18" s="13">
        <f t="shared" si="3"/>
        <v>337</v>
      </c>
      <c r="Q18" s="16"/>
      <c r="R18" s="17">
        <f t="shared" si="4"/>
        <v>1219</v>
      </c>
      <c r="S18" s="18">
        <v>1</v>
      </c>
    </row>
    <row r="19" spans="1:19" ht="15.75">
      <c r="A19" s="44">
        <v>203</v>
      </c>
      <c r="B19" s="45" t="s">
        <v>35</v>
      </c>
      <c r="C19" s="45" t="s">
        <v>36</v>
      </c>
      <c r="D19" s="46">
        <v>2001</v>
      </c>
      <c r="E19" s="45" t="s">
        <v>37</v>
      </c>
      <c r="F19" s="12">
        <v>9.26</v>
      </c>
      <c r="G19" s="13">
        <f t="shared" si="0"/>
        <v>233</v>
      </c>
      <c r="H19" s="14"/>
      <c r="I19" s="43">
        <v>3.41</v>
      </c>
      <c r="J19" s="13">
        <f t="shared" si="1"/>
        <v>317</v>
      </c>
      <c r="K19" s="14"/>
      <c r="L19" s="43">
        <v>31</v>
      </c>
      <c r="M19" s="13">
        <f t="shared" si="2"/>
        <v>251</v>
      </c>
      <c r="N19" s="14"/>
      <c r="O19" s="15">
        <v>0.0025123842592592593</v>
      </c>
      <c r="P19" s="13">
        <f t="shared" si="3"/>
        <v>408</v>
      </c>
      <c r="Q19" s="16"/>
      <c r="R19" s="17">
        <f t="shared" si="4"/>
        <v>1209</v>
      </c>
      <c r="S19" s="18">
        <v>2</v>
      </c>
    </row>
    <row r="20" spans="1:19" ht="15.75">
      <c r="A20" s="44">
        <v>32</v>
      </c>
      <c r="B20" s="45" t="s">
        <v>142</v>
      </c>
      <c r="C20" s="45" t="s">
        <v>38</v>
      </c>
      <c r="D20" s="46">
        <v>2001</v>
      </c>
      <c r="E20" s="45" t="s">
        <v>29</v>
      </c>
      <c r="F20" s="12">
        <v>8.84</v>
      </c>
      <c r="G20" s="13">
        <f t="shared" si="0"/>
        <v>270</v>
      </c>
      <c r="H20" s="14"/>
      <c r="I20" s="43">
        <v>3.39</v>
      </c>
      <c r="J20" s="13">
        <f t="shared" si="1"/>
        <v>315</v>
      </c>
      <c r="K20" s="14"/>
      <c r="L20" s="43">
        <v>32.5</v>
      </c>
      <c r="M20" s="13">
        <f t="shared" si="2"/>
        <v>263</v>
      </c>
      <c r="N20" s="14"/>
      <c r="O20" s="15">
        <v>0.0026811342592592594</v>
      </c>
      <c r="P20" s="13">
        <f t="shared" si="3"/>
        <v>359</v>
      </c>
      <c r="Q20" s="16"/>
      <c r="R20" s="17">
        <f t="shared" si="4"/>
        <v>1207</v>
      </c>
      <c r="S20" s="18">
        <v>3</v>
      </c>
    </row>
    <row r="21" spans="1:19" ht="15.75">
      <c r="A21" s="44">
        <v>131</v>
      </c>
      <c r="B21" s="48" t="s">
        <v>74</v>
      </c>
      <c r="C21" s="48" t="s">
        <v>143</v>
      </c>
      <c r="D21" s="46">
        <v>2001</v>
      </c>
      <c r="E21" s="45" t="s">
        <v>44</v>
      </c>
      <c r="F21" s="12">
        <v>8.68</v>
      </c>
      <c r="G21" s="13">
        <f t="shared" si="0"/>
        <v>285</v>
      </c>
      <c r="H21" s="14"/>
      <c r="I21" s="43">
        <v>3.42</v>
      </c>
      <c r="J21" s="13">
        <f t="shared" si="1"/>
        <v>319</v>
      </c>
      <c r="K21" s="14"/>
      <c r="L21" s="43">
        <v>24</v>
      </c>
      <c r="M21" s="13">
        <f t="shared" si="2"/>
        <v>190</v>
      </c>
      <c r="N21" s="14"/>
      <c r="O21" s="15">
        <v>0.0029100694444444447</v>
      </c>
      <c r="P21" s="13">
        <f t="shared" si="3"/>
        <v>303</v>
      </c>
      <c r="Q21" s="16"/>
      <c r="R21" s="17">
        <f t="shared" si="4"/>
        <v>1097</v>
      </c>
      <c r="S21" s="18">
        <v>4</v>
      </c>
    </row>
    <row r="22" spans="1:19" ht="15.75">
      <c r="A22" s="44">
        <v>132</v>
      </c>
      <c r="B22" s="45" t="s">
        <v>42</v>
      </c>
      <c r="C22" s="45" t="s">
        <v>43</v>
      </c>
      <c r="D22" s="46">
        <v>2001</v>
      </c>
      <c r="E22" s="45" t="s">
        <v>44</v>
      </c>
      <c r="F22" s="12">
        <v>9.2</v>
      </c>
      <c r="G22" s="13">
        <f t="shared" si="0"/>
        <v>238</v>
      </c>
      <c r="H22" s="14"/>
      <c r="I22" s="43">
        <v>3.28</v>
      </c>
      <c r="J22" s="13">
        <f t="shared" si="1"/>
        <v>301</v>
      </c>
      <c r="K22" s="14"/>
      <c r="L22" s="43">
        <v>28</v>
      </c>
      <c r="M22" s="13">
        <f t="shared" si="2"/>
        <v>226</v>
      </c>
      <c r="N22" s="14"/>
      <c r="O22" s="15">
        <v>0.0027935185185185185</v>
      </c>
      <c r="P22" s="13">
        <f t="shared" si="3"/>
        <v>330</v>
      </c>
      <c r="Q22" s="16"/>
      <c r="R22" s="17">
        <f t="shared" si="4"/>
        <v>1095</v>
      </c>
      <c r="S22" s="18">
        <v>5</v>
      </c>
    </row>
    <row r="23" spans="1:19" ht="15.75">
      <c r="A23" s="44">
        <v>116</v>
      </c>
      <c r="B23" s="45" t="s">
        <v>45</v>
      </c>
      <c r="C23" s="45" t="s">
        <v>46</v>
      </c>
      <c r="D23" s="46">
        <v>2001</v>
      </c>
      <c r="E23" s="51" t="s">
        <v>47</v>
      </c>
      <c r="F23" s="12">
        <v>9.02</v>
      </c>
      <c r="G23" s="13">
        <f t="shared" si="0"/>
        <v>254</v>
      </c>
      <c r="H23" s="14"/>
      <c r="I23" s="43">
        <v>3.22</v>
      </c>
      <c r="J23" s="13">
        <f t="shared" si="1"/>
        <v>294</v>
      </c>
      <c r="K23" s="14"/>
      <c r="L23" s="43">
        <v>29.5</v>
      </c>
      <c r="M23" s="13">
        <f t="shared" si="2"/>
        <v>239</v>
      </c>
      <c r="N23" s="14"/>
      <c r="O23" s="15">
        <v>0.0030644675925925926</v>
      </c>
      <c r="P23" s="13">
        <f t="shared" si="3"/>
        <v>269</v>
      </c>
      <c r="Q23" s="16"/>
      <c r="R23" s="17">
        <f t="shared" si="4"/>
        <v>1056</v>
      </c>
      <c r="S23" s="18">
        <v>6</v>
      </c>
    </row>
    <row r="24" spans="1:19" ht="15.75">
      <c r="A24" s="44">
        <v>98</v>
      </c>
      <c r="B24" s="45" t="s">
        <v>144</v>
      </c>
      <c r="C24" s="45" t="s">
        <v>94</v>
      </c>
      <c r="D24" s="46">
        <v>2001</v>
      </c>
      <c r="E24" s="45" t="s">
        <v>23</v>
      </c>
      <c r="F24" s="12">
        <v>8.86</v>
      </c>
      <c r="G24" s="13">
        <f t="shared" si="0"/>
        <v>268</v>
      </c>
      <c r="H24" s="14"/>
      <c r="I24" s="43">
        <v>3.35</v>
      </c>
      <c r="J24" s="13">
        <f t="shared" si="1"/>
        <v>310</v>
      </c>
      <c r="K24" s="14"/>
      <c r="L24" s="43">
        <v>23</v>
      </c>
      <c r="M24" s="13">
        <f t="shared" si="2"/>
        <v>181</v>
      </c>
      <c r="N24" s="14"/>
      <c r="O24" s="15">
        <v>0.0030756944444444447</v>
      </c>
      <c r="P24" s="13">
        <f t="shared" si="3"/>
        <v>267</v>
      </c>
      <c r="Q24" s="16"/>
      <c r="R24" s="17">
        <f t="shared" si="4"/>
        <v>1026</v>
      </c>
      <c r="S24" s="18">
        <v>7</v>
      </c>
    </row>
    <row r="25" spans="1:19" ht="15.75">
      <c r="A25" s="44">
        <v>248</v>
      </c>
      <c r="B25" s="45" t="s">
        <v>48</v>
      </c>
      <c r="C25" s="45" t="s">
        <v>49</v>
      </c>
      <c r="D25" s="46">
        <v>2001</v>
      </c>
      <c r="E25" s="45" t="s">
        <v>16</v>
      </c>
      <c r="F25" s="12">
        <v>8.84</v>
      </c>
      <c r="G25" s="13">
        <f t="shared" si="0"/>
        <v>270</v>
      </c>
      <c r="H25" s="14"/>
      <c r="I25" s="43">
        <v>3.06</v>
      </c>
      <c r="J25" s="13">
        <f t="shared" si="1"/>
        <v>273</v>
      </c>
      <c r="K25" s="14"/>
      <c r="L25" s="43">
        <v>20</v>
      </c>
      <c r="M25" s="13">
        <f t="shared" si="2"/>
        <v>152</v>
      </c>
      <c r="N25" s="14"/>
      <c r="O25" s="15">
        <v>0.0028283564814814816</v>
      </c>
      <c r="P25" s="13">
        <f t="shared" si="3"/>
        <v>322</v>
      </c>
      <c r="Q25" s="16"/>
      <c r="R25" s="17">
        <f t="shared" si="4"/>
        <v>1017</v>
      </c>
      <c r="S25" s="18">
        <v>8</v>
      </c>
    </row>
    <row r="26" spans="1:19" ht="15.75">
      <c r="A26" s="44">
        <v>19</v>
      </c>
      <c r="B26" s="45" t="s">
        <v>145</v>
      </c>
      <c r="C26" s="45" t="s">
        <v>146</v>
      </c>
      <c r="D26" s="46">
        <v>2001</v>
      </c>
      <c r="E26" s="45" t="s">
        <v>27</v>
      </c>
      <c r="F26" s="12">
        <v>9.4</v>
      </c>
      <c r="G26" s="13">
        <f t="shared" si="0"/>
        <v>221</v>
      </c>
      <c r="H26" s="14"/>
      <c r="I26" s="43">
        <v>2.87</v>
      </c>
      <c r="J26" s="13">
        <f t="shared" si="1"/>
        <v>248</v>
      </c>
      <c r="K26" s="14"/>
      <c r="L26" s="43">
        <v>19.5</v>
      </c>
      <c r="M26" s="13">
        <f t="shared" si="2"/>
        <v>146</v>
      </c>
      <c r="N26" s="14"/>
      <c r="O26" s="15">
        <v>0.0030947916666666667</v>
      </c>
      <c r="P26" s="13">
        <f t="shared" si="3"/>
        <v>263</v>
      </c>
      <c r="Q26" s="16"/>
      <c r="R26" s="17">
        <f>SUM(G26,J26,M26,P26)</f>
        <v>878</v>
      </c>
      <c r="S26" s="18">
        <v>9</v>
      </c>
    </row>
    <row r="27" spans="6:19" ht="12.75">
      <c r="F27" s="52"/>
      <c r="G27" s="25"/>
      <c r="H27" s="25"/>
      <c r="I27" s="52"/>
      <c r="J27" s="53"/>
      <c r="K27" s="53"/>
      <c r="L27" s="52"/>
      <c r="M27" s="25"/>
      <c r="N27" s="25"/>
      <c r="O27" s="54"/>
      <c r="P27" s="53"/>
      <c r="Q27" s="53"/>
      <c r="R27" s="53"/>
      <c r="S27" s="53"/>
    </row>
    <row r="28" spans="6:19" ht="12.75">
      <c r="F28" s="52"/>
      <c r="G28" s="25"/>
      <c r="H28" s="25"/>
      <c r="I28" s="52"/>
      <c r="J28" s="25"/>
      <c r="K28" s="25"/>
      <c r="L28" s="52"/>
      <c r="M28" s="25"/>
      <c r="N28" s="25"/>
      <c r="O28" s="54"/>
      <c r="P28" s="53"/>
      <c r="Q28" s="53"/>
      <c r="R28" s="53"/>
      <c r="S28" s="53"/>
    </row>
    <row r="29" spans="6:19" ht="12.75">
      <c r="F29" s="52"/>
      <c r="G29" s="25"/>
      <c r="H29" s="25"/>
      <c r="I29" s="52"/>
      <c r="J29" s="25"/>
      <c r="K29" s="25"/>
      <c r="L29" s="52"/>
      <c r="M29" s="25"/>
      <c r="N29" s="25"/>
      <c r="O29" s="54"/>
      <c r="P29" s="53"/>
      <c r="Q29" s="53"/>
      <c r="R29" s="53"/>
      <c r="S29" s="53"/>
    </row>
    <row r="30" spans="16:19" ht="12.75">
      <c r="P30" s="55"/>
      <c r="Q30" s="55"/>
      <c r="R30" s="55"/>
      <c r="S30" s="55"/>
    </row>
    <row r="31" spans="16:19" ht="12.75">
      <c r="P31" s="55"/>
      <c r="Q31" s="55"/>
      <c r="R31" s="55"/>
      <c r="S31" s="55"/>
    </row>
    <row r="32" spans="16:19" ht="12.75">
      <c r="P32" s="55"/>
      <c r="Q32" s="55"/>
      <c r="R32" s="55"/>
      <c r="S32" s="55"/>
    </row>
    <row r="33" spans="16:19" ht="12.75">
      <c r="P33" s="55"/>
      <c r="Q33" s="55"/>
      <c r="R33" s="55"/>
      <c r="S33" s="55"/>
    </row>
    <row r="34" spans="16:19" ht="12.75">
      <c r="P34" s="55"/>
      <c r="Q34" s="55"/>
      <c r="R34" s="55"/>
      <c r="S34" s="55"/>
    </row>
    <row r="35" spans="16:19" ht="12.75">
      <c r="P35" s="55"/>
      <c r="Q35" s="55"/>
      <c r="R35" s="55"/>
      <c r="S35" s="55"/>
    </row>
    <row r="36" spans="16:19" ht="12.75">
      <c r="P36" s="55"/>
      <c r="Q36" s="55"/>
      <c r="R36" s="55"/>
      <c r="S36" s="55"/>
    </row>
    <row r="37" spans="16:19" ht="12.75">
      <c r="P37" s="55"/>
      <c r="Q37" s="55"/>
      <c r="R37" s="55"/>
      <c r="S37" s="55"/>
    </row>
    <row r="38" spans="16:19" ht="12.75">
      <c r="P38" s="55"/>
      <c r="Q38" s="55"/>
      <c r="R38" s="55"/>
      <c r="S38" s="55"/>
    </row>
    <row r="39" spans="16:19" ht="12.75">
      <c r="P39" s="55"/>
      <c r="Q39" s="55"/>
      <c r="R39" s="55"/>
      <c r="S39" s="55"/>
    </row>
    <row r="40" spans="16:19" ht="12.75">
      <c r="P40" s="55"/>
      <c r="Q40" s="55"/>
      <c r="R40" s="55"/>
      <c r="S40" s="55"/>
    </row>
    <row r="41" spans="16:19" ht="12.75">
      <c r="P41" s="55"/>
      <c r="Q41" s="55"/>
      <c r="R41" s="55"/>
      <c r="S41" s="55"/>
    </row>
    <row r="42" spans="16:19" ht="12.75">
      <c r="P42" s="55"/>
      <c r="Q42" s="55"/>
      <c r="R42" s="55"/>
      <c r="S42" s="55"/>
    </row>
    <row r="43" spans="16:19" ht="12.75">
      <c r="P43" s="55"/>
      <c r="Q43" s="55"/>
      <c r="R43" s="55"/>
      <c r="S43" s="55"/>
    </row>
    <row r="44" spans="16:19" ht="12.75">
      <c r="P44" s="55"/>
      <c r="Q44" s="55"/>
      <c r="R44" s="55"/>
      <c r="S44" s="55"/>
    </row>
    <row r="45" spans="16:19" ht="12.75">
      <c r="P45" s="55"/>
      <c r="Q45" s="55"/>
      <c r="R45" s="55"/>
      <c r="S45" s="55"/>
    </row>
    <row r="46" spans="16:19" ht="12.75">
      <c r="P46" s="55"/>
      <c r="Q46" s="55"/>
      <c r="R46" s="55"/>
      <c r="S46" s="55"/>
    </row>
    <row r="47" spans="16:19" ht="12.75">
      <c r="P47" s="55"/>
      <c r="Q47" s="55"/>
      <c r="R47" s="55"/>
      <c r="S47" s="55"/>
    </row>
    <row r="48" spans="16:19" ht="12.75">
      <c r="P48" s="55"/>
      <c r="Q48" s="55"/>
      <c r="R48" s="55"/>
      <c r="S48" s="55"/>
    </row>
    <row r="49" spans="16:19" ht="12.75">
      <c r="P49" s="55"/>
      <c r="Q49" s="55"/>
      <c r="R49" s="55"/>
      <c r="S49" s="55"/>
    </row>
    <row r="50" spans="16:19" ht="12.75">
      <c r="P50" s="55"/>
      <c r="Q50" s="55"/>
      <c r="R50" s="55"/>
      <c r="S50" s="55"/>
    </row>
    <row r="51" spans="16:19" ht="12.75">
      <c r="P51" s="55"/>
      <c r="Q51" s="55"/>
      <c r="R51" s="55"/>
      <c r="S51" s="55"/>
    </row>
    <row r="52" spans="16:19" ht="12.75">
      <c r="P52" s="55"/>
      <c r="Q52" s="55"/>
      <c r="R52" s="55"/>
      <c r="S52" s="55"/>
    </row>
    <row r="53" spans="16:19" ht="12.75">
      <c r="P53" s="55"/>
      <c r="Q53" s="55"/>
      <c r="R53" s="55"/>
      <c r="S53" s="55"/>
    </row>
    <row r="54" spans="16:19" ht="12.75">
      <c r="P54" s="55"/>
      <c r="Q54" s="55"/>
      <c r="R54" s="55"/>
      <c r="S54" s="55"/>
    </row>
    <row r="55" spans="16:19" ht="12.75">
      <c r="P55" s="55"/>
      <c r="Q55" s="55"/>
      <c r="R55" s="55"/>
      <c r="S55" s="55"/>
    </row>
    <row r="56" spans="16:19" ht="12.75">
      <c r="P56" s="55"/>
      <c r="Q56" s="55"/>
      <c r="R56" s="55"/>
      <c r="S56" s="55"/>
    </row>
    <row r="57" spans="16:19" ht="12.75">
      <c r="P57" s="55"/>
      <c r="Q57" s="55"/>
      <c r="R57" s="55"/>
      <c r="S57" s="55"/>
    </row>
  </sheetData>
  <mergeCells count="12">
    <mergeCell ref="A1:I1"/>
    <mergeCell ref="E3:E4"/>
    <mergeCell ref="F3:H3"/>
    <mergeCell ref="I3:K3"/>
    <mergeCell ref="A3:A4"/>
    <mergeCell ref="B3:B4"/>
    <mergeCell ref="C3:C4"/>
    <mergeCell ref="D3:D4"/>
    <mergeCell ref="L3:N3"/>
    <mergeCell ref="O3:Q3"/>
    <mergeCell ref="R3:S3"/>
    <mergeCell ref="L1:N1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workbookViewId="0" topLeftCell="A1">
      <selection activeCell="D29" sqref="D29"/>
    </sheetView>
  </sheetViews>
  <sheetFormatPr defaultColWidth="12" defaultRowHeight="12.75"/>
  <cols>
    <col min="1" max="1" width="5.16015625" style="25" customWidth="1"/>
    <col min="2" max="2" width="13.5" style="0" customWidth="1"/>
    <col min="3" max="3" width="13.33203125" style="0" customWidth="1"/>
    <col min="4" max="4" width="6.5" style="0" customWidth="1"/>
    <col min="5" max="5" width="20.33203125" style="0" customWidth="1"/>
    <col min="6" max="6" width="7.33203125" style="27" customWidth="1"/>
    <col min="7" max="8" width="5.83203125" style="0" customWidth="1"/>
    <col min="9" max="9" width="7.33203125" style="27" customWidth="1"/>
    <col min="10" max="11" width="5.83203125" style="0" customWidth="1"/>
    <col min="12" max="12" width="7.33203125" style="27" customWidth="1"/>
    <col min="13" max="14" width="5.83203125" style="0" customWidth="1"/>
    <col min="15" max="15" width="10.83203125" style="28" customWidth="1"/>
    <col min="16" max="17" width="5.83203125" style="0" customWidth="1"/>
    <col min="18" max="18" width="8" style="0" customWidth="1"/>
    <col min="19" max="19" width="7.16015625" style="0" customWidth="1"/>
    <col min="20" max="21" width="1.83203125" style="0" customWidth="1"/>
    <col min="22" max="29" width="6.83203125" style="0" customWidth="1"/>
  </cols>
  <sheetData>
    <row r="1" spans="1:19" s="21" customFormat="1" ht="18.75" customHeight="1">
      <c r="A1" s="19" t="s">
        <v>106</v>
      </c>
      <c r="B1" s="19"/>
      <c r="C1" s="19"/>
      <c r="D1" s="19"/>
      <c r="E1" s="19"/>
      <c r="F1" s="19"/>
      <c r="G1" s="19"/>
      <c r="H1" s="19"/>
      <c r="I1" s="19"/>
      <c r="J1" s="20"/>
      <c r="L1" s="22"/>
      <c r="M1" s="22"/>
      <c r="N1" s="22"/>
      <c r="O1" s="23"/>
      <c r="P1" s="24" t="s">
        <v>147</v>
      </c>
      <c r="S1" s="24" t="s">
        <v>148</v>
      </c>
    </row>
    <row r="2" ht="12.75" customHeight="1"/>
    <row r="3" spans="1:19" ht="15.75">
      <c r="A3" s="29" t="s">
        <v>0</v>
      </c>
      <c r="B3" s="30" t="s">
        <v>1</v>
      </c>
      <c r="C3" s="30" t="s">
        <v>2</v>
      </c>
      <c r="D3" s="29" t="s">
        <v>3</v>
      </c>
      <c r="E3" s="30" t="s">
        <v>4</v>
      </c>
      <c r="F3" s="32" t="s">
        <v>5</v>
      </c>
      <c r="G3" s="32"/>
      <c r="H3" s="32"/>
      <c r="I3" s="33" t="s">
        <v>6</v>
      </c>
      <c r="J3" s="33"/>
      <c r="K3" s="33"/>
      <c r="L3" s="33" t="s">
        <v>7</v>
      </c>
      <c r="M3" s="33"/>
      <c r="N3" s="33"/>
      <c r="O3" s="33" t="s">
        <v>34</v>
      </c>
      <c r="P3" s="33"/>
      <c r="Q3" s="33"/>
      <c r="R3" s="34" t="s">
        <v>9</v>
      </c>
      <c r="S3" s="34"/>
    </row>
    <row r="4" spans="1:19" s="25" customFormat="1" ht="15.75">
      <c r="A4" s="29"/>
      <c r="B4" s="30"/>
      <c r="C4" s="30"/>
      <c r="D4" s="29"/>
      <c r="E4" s="30"/>
      <c r="F4" s="35" t="s">
        <v>10</v>
      </c>
      <c r="G4" s="36" t="s">
        <v>11</v>
      </c>
      <c r="H4" s="37"/>
      <c r="I4" s="38" t="s">
        <v>12</v>
      </c>
      <c r="J4" s="36" t="s">
        <v>11</v>
      </c>
      <c r="K4" s="37"/>
      <c r="L4" s="38" t="s">
        <v>12</v>
      </c>
      <c r="M4" s="36" t="s">
        <v>11</v>
      </c>
      <c r="N4" s="37"/>
      <c r="O4" s="39" t="s">
        <v>10</v>
      </c>
      <c r="P4" s="36" t="s">
        <v>11</v>
      </c>
      <c r="Q4" s="37"/>
      <c r="R4" s="40" t="s">
        <v>11</v>
      </c>
      <c r="S4" s="41" t="s">
        <v>13</v>
      </c>
    </row>
    <row r="5" spans="1:19" s="25" customFormat="1" ht="15.75">
      <c r="A5" s="44"/>
      <c r="B5" s="49"/>
      <c r="C5" s="49"/>
      <c r="D5" s="50"/>
      <c r="E5" s="49"/>
      <c r="F5" s="12"/>
      <c r="G5" s="13" t="str">
        <f aca="true" t="shared" si="0" ref="G5:G23">IF(F5&gt;0,ROUNDDOWN(((50/F5)-3.79)/0.0069,0)," ")</f>
        <v> </v>
      </c>
      <c r="H5" s="14"/>
      <c r="I5" s="43"/>
      <c r="J5" s="13" t="str">
        <f aca="true" t="shared" si="1" ref="J5:J23">IF(I5&gt;0,ROUNDDOWN((SQRT(I5)-1.15028)/0.00219,0)," ")</f>
        <v> </v>
      </c>
      <c r="K5" s="14"/>
      <c r="L5" s="43"/>
      <c r="M5" s="13" t="str">
        <f aca="true" t="shared" si="2" ref="M5:M23">IF(L5&gt;0,ROUNDDOWN((SQRT(L5)-2.8)/0.011,0)," ")</f>
        <v> </v>
      </c>
      <c r="N5" s="14"/>
      <c r="O5" s="15"/>
      <c r="P5" s="13" t="str">
        <f aca="true" t="shared" si="3" ref="P5:P23">IF(O5&gt;0,ROUNDDOWN(((1000/(O5*86400))-2.158)/0.006,0)," ")</f>
        <v> </v>
      </c>
      <c r="Q5" s="16"/>
      <c r="R5" s="17"/>
      <c r="S5" s="18"/>
    </row>
    <row r="6" spans="1:19" ht="15.75">
      <c r="A6" s="44">
        <v>101</v>
      </c>
      <c r="B6" s="45" t="s">
        <v>21</v>
      </c>
      <c r="C6" s="45" t="s">
        <v>51</v>
      </c>
      <c r="D6" s="46">
        <v>2000</v>
      </c>
      <c r="E6" s="45" t="s">
        <v>23</v>
      </c>
      <c r="F6" s="12">
        <v>8.41</v>
      </c>
      <c r="G6" s="13">
        <f t="shared" si="0"/>
        <v>312</v>
      </c>
      <c r="H6" s="14"/>
      <c r="I6" s="43">
        <v>3.89</v>
      </c>
      <c r="J6" s="13">
        <f t="shared" si="1"/>
        <v>375</v>
      </c>
      <c r="K6" s="14"/>
      <c r="L6" s="43">
        <v>33</v>
      </c>
      <c r="M6" s="13">
        <f t="shared" si="2"/>
        <v>267</v>
      </c>
      <c r="N6" s="14"/>
      <c r="O6" s="15">
        <v>0.002694212962962963</v>
      </c>
      <c r="P6" s="13">
        <f t="shared" si="3"/>
        <v>356</v>
      </c>
      <c r="Q6" s="16"/>
      <c r="R6" s="17">
        <f aca="true" t="shared" si="4" ref="R5:R23">SUM(G6,J6,M6,P6)</f>
        <v>1310</v>
      </c>
      <c r="S6" s="18">
        <v>1</v>
      </c>
    </row>
    <row r="7" spans="1:19" ht="15.75">
      <c r="A7" s="44">
        <v>100</v>
      </c>
      <c r="B7" s="45" t="s">
        <v>149</v>
      </c>
      <c r="C7" s="45" t="s">
        <v>150</v>
      </c>
      <c r="D7" s="46">
        <v>2000</v>
      </c>
      <c r="E7" s="45" t="s">
        <v>23</v>
      </c>
      <c r="F7" s="12">
        <v>8.46</v>
      </c>
      <c r="G7" s="13">
        <f t="shared" si="0"/>
        <v>307</v>
      </c>
      <c r="H7" s="14"/>
      <c r="I7" s="43">
        <v>3.32</v>
      </c>
      <c r="J7" s="13">
        <f t="shared" si="1"/>
        <v>306</v>
      </c>
      <c r="K7" s="14"/>
      <c r="L7" s="43">
        <v>30</v>
      </c>
      <c r="M7" s="13">
        <f t="shared" si="2"/>
        <v>243</v>
      </c>
      <c r="N7" s="14"/>
      <c r="O7" s="15">
        <v>0.0027020833333333332</v>
      </c>
      <c r="P7" s="13">
        <f t="shared" si="3"/>
        <v>354</v>
      </c>
      <c r="Q7" s="16"/>
      <c r="R7" s="17">
        <f t="shared" si="4"/>
        <v>1210</v>
      </c>
      <c r="S7" s="18">
        <v>2</v>
      </c>
    </row>
    <row r="8" spans="1:19" ht="15.75">
      <c r="A8" s="44">
        <v>208</v>
      </c>
      <c r="B8" s="45" t="s">
        <v>151</v>
      </c>
      <c r="C8" s="45" t="s">
        <v>105</v>
      </c>
      <c r="D8" s="46">
        <v>2000</v>
      </c>
      <c r="E8" s="45" t="s">
        <v>37</v>
      </c>
      <c r="F8" s="12">
        <v>8.73</v>
      </c>
      <c r="G8" s="13">
        <f t="shared" si="0"/>
        <v>280</v>
      </c>
      <c r="H8" s="14"/>
      <c r="I8" s="43">
        <v>3.44</v>
      </c>
      <c r="J8" s="13">
        <f t="shared" si="1"/>
        <v>321</v>
      </c>
      <c r="K8" s="14"/>
      <c r="L8" s="43">
        <v>31.5</v>
      </c>
      <c r="M8" s="13">
        <f t="shared" si="2"/>
        <v>255</v>
      </c>
      <c r="N8" s="14"/>
      <c r="O8" s="15">
        <v>0.0030594907407407407</v>
      </c>
      <c r="P8" s="13">
        <f t="shared" si="3"/>
        <v>270</v>
      </c>
      <c r="Q8" s="16"/>
      <c r="R8" s="17">
        <f t="shared" si="4"/>
        <v>1126</v>
      </c>
      <c r="S8" s="18">
        <v>3</v>
      </c>
    </row>
    <row r="9" spans="1:19" ht="15.75">
      <c r="A9" s="44">
        <v>99</v>
      </c>
      <c r="B9" s="45" t="s">
        <v>55</v>
      </c>
      <c r="C9" s="45" t="s">
        <v>56</v>
      </c>
      <c r="D9" s="46">
        <v>2000</v>
      </c>
      <c r="E9" s="45" t="s">
        <v>23</v>
      </c>
      <c r="F9" s="12">
        <v>8.66</v>
      </c>
      <c r="G9" s="13">
        <f t="shared" si="0"/>
        <v>287</v>
      </c>
      <c r="H9" s="14"/>
      <c r="I9" s="43">
        <v>3.19</v>
      </c>
      <c r="J9" s="13">
        <f t="shared" si="1"/>
        <v>290</v>
      </c>
      <c r="K9" s="14"/>
      <c r="L9" s="43">
        <v>25</v>
      </c>
      <c r="M9" s="13">
        <f t="shared" si="2"/>
        <v>200</v>
      </c>
      <c r="N9" s="14"/>
      <c r="O9" s="15">
        <v>0.0027743055555555555</v>
      </c>
      <c r="P9" s="13">
        <f t="shared" si="3"/>
        <v>335</v>
      </c>
      <c r="Q9" s="16"/>
      <c r="R9" s="17">
        <f t="shared" si="4"/>
        <v>1112</v>
      </c>
      <c r="S9" s="18">
        <v>4</v>
      </c>
    </row>
    <row r="10" spans="1:19" ht="15.75">
      <c r="A10" s="44">
        <v>20</v>
      </c>
      <c r="B10" s="45" t="s">
        <v>152</v>
      </c>
      <c r="C10" s="45" t="s">
        <v>153</v>
      </c>
      <c r="D10" s="46">
        <v>2000</v>
      </c>
      <c r="E10" s="45" t="s">
        <v>27</v>
      </c>
      <c r="F10" s="12">
        <v>8.68</v>
      </c>
      <c r="G10" s="13">
        <f t="shared" si="0"/>
        <v>285</v>
      </c>
      <c r="H10" s="14"/>
      <c r="I10" s="43">
        <v>3.27</v>
      </c>
      <c r="J10" s="13">
        <f t="shared" si="1"/>
        <v>300</v>
      </c>
      <c r="K10" s="14"/>
      <c r="L10" s="43">
        <v>27.5</v>
      </c>
      <c r="M10" s="13">
        <f t="shared" si="2"/>
        <v>222</v>
      </c>
      <c r="N10" s="14"/>
      <c r="O10" s="15">
        <v>0.0029253472222222224</v>
      </c>
      <c r="P10" s="13">
        <f t="shared" si="3"/>
        <v>299</v>
      </c>
      <c r="Q10" s="16"/>
      <c r="R10" s="17">
        <f t="shared" si="4"/>
        <v>1106</v>
      </c>
      <c r="S10" s="18">
        <v>5</v>
      </c>
    </row>
    <row r="11" spans="1:19" ht="15.75">
      <c r="A11" s="44">
        <v>251</v>
      </c>
      <c r="B11" s="45" t="s">
        <v>52</v>
      </c>
      <c r="C11" s="45" t="s">
        <v>53</v>
      </c>
      <c r="D11" s="46">
        <v>2000</v>
      </c>
      <c r="E11" s="45" t="s">
        <v>16</v>
      </c>
      <c r="F11" s="12">
        <v>8.6</v>
      </c>
      <c r="G11" s="13">
        <f t="shared" si="0"/>
        <v>293</v>
      </c>
      <c r="H11" s="14"/>
      <c r="I11" s="43">
        <v>3.36</v>
      </c>
      <c r="J11" s="13">
        <f t="shared" si="1"/>
        <v>311</v>
      </c>
      <c r="K11" s="14"/>
      <c r="L11" s="43">
        <v>23</v>
      </c>
      <c r="M11" s="13">
        <f t="shared" si="2"/>
        <v>181</v>
      </c>
      <c r="N11" s="14"/>
      <c r="O11" s="15">
        <v>0.003185185185185185</v>
      </c>
      <c r="P11" s="13">
        <f t="shared" si="3"/>
        <v>245</v>
      </c>
      <c r="Q11" s="16"/>
      <c r="R11" s="17">
        <f t="shared" si="4"/>
        <v>1030</v>
      </c>
      <c r="S11" s="18">
        <v>6</v>
      </c>
    </row>
    <row r="12" spans="1:19" ht="15.75">
      <c r="A12" s="44">
        <v>23</v>
      </c>
      <c r="B12" s="45" t="s">
        <v>57</v>
      </c>
      <c r="C12" s="45" t="s">
        <v>58</v>
      </c>
      <c r="D12" s="46">
        <v>2000</v>
      </c>
      <c r="E12" s="45" t="s">
        <v>27</v>
      </c>
      <c r="F12" s="12">
        <v>8.79</v>
      </c>
      <c r="G12" s="13">
        <f t="shared" si="0"/>
        <v>275</v>
      </c>
      <c r="H12" s="14"/>
      <c r="I12" s="43">
        <v>3.25</v>
      </c>
      <c r="J12" s="13">
        <f t="shared" si="1"/>
        <v>297</v>
      </c>
      <c r="K12" s="14"/>
      <c r="L12" s="43">
        <v>22</v>
      </c>
      <c r="M12" s="13">
        <f t="shared" si="2"/>
        <v>171</v>
      </c>
      <c r="N12" s="14"/>
      <c r="O12" s="15">
        <v>0.0030501157407407404</v>
      </c>
      <c r="P12" s="13">
        <f t="shared" si="3"/>
        <v>272</v>
      </c>
      <c r="Q12" s="16"/>
      <c r="R12" s="17">
        <f t="shared" si="4"/>
        <v>1015</v>
      </c>
      <c r="S12" s="18">
        <v>7</v>
      </c>
    </row>
    <row r="13" spans="1:19" s="25" customFormat="1" ht="15.75">
      <c r="A13" s="8"/>
      <c r="B13" s="9"/>
      <c r="C13" s="9"/>
      <c r="D13" s="10"/>
      <c r="E13" s="11"/>
      <c r="F13" s="12"/>
      <c r="G13" s="13" t="str">
        <f t="shared" si="0"/>
        <v> </v>
      </c>
      <c r="H13" s="14"/>
      <c r="I13" s="43"/>
      <c r="J13" s="13" t="str">
        <f t="shared" si="1"/>
        <v> </v>
      </c>
      <c r="K13" s="14"/>
      <c r="L13" s="43"/>
      <c r="M13" s="13" t="str">
        <f t="shared" si="2"/>
        <v> </v>
      </c>
      <c r="N13" s="14"/>
      <c r="O13" s="15"/>
      <c r="P13" s="13" t="str">
        <f t="shared" si="3"/>
        <v> </v>
      </c>
      <c r="Q13" s="16"/>
      <c r="R13" s="17"/>
      <c r="S13" s="18"/>
    </row>
    <row r="14" spans="1:19" ht="15.75">
      <c r="A14" s="44">
        <v>104</v>
      </c>
      <c r="B14" s="45" t="s">
        <v>61</v>
      </c>
      <c r="C14" s="45" t="s">
        <v>62</v>
      </c>
      <c r="D14" s="46">
        <v>1999</v>
      </c>
      <c r="E14" s="45" t="s">
        <v>23</v>
      </c>
      <c r="F14" s="12">
        <v>8.22</v>
      </c>
      <c r="G14" s="13">
        <f t="shared" si="0"/>
        <v>332</v>
      </c>
      <c r="H14" s="14"/>
      <c r="I14" s="43">
        <v>4.03</v>
      </c>
      <c r="J14" s="13">
        <f t="shared" si="1"/>
        <v>391</v>
      </c>
      <c r="K14" s="14"/>
      <c r="L14" s="43">
        <v>43.5</v>
      </c>
      <c r="M14" s="13">
        <f t="shared" si="2"/>
        <v>345</v>
      </c>
      <c r="N14" s="14"/>
      <c r="O14" s="15">
        <v>0.002536574074074074</v>
      </c>
      <c r="P14" s="13">
        <f t="shared" si="3"/>
        <v>400</v>
      </c>
      <c r="Q14" s="16"/>
      <c r="R14" s="17">
        <f t="shared" si="4"/>
        <v>1468</v>
      </c>
      <c r="S14" s="18">
        <v>1</v>
      </c>
    </row>
    <row r="15" spans="1:19" s="25" customFormat="1" ht="15.75">
      <c r="A15" s="44">
        <v>69</v>
      </c>
      <c r="B15" s="45" t="s">
        <v>66</v>
      </c>
      <c r="C15" s="45" t="s">
        <v>67</v>
      </c>
      <c r="D15" s="46">
        <v>1999</v>
      </c>
      <c r="E15" s="45" t="s">
        <v>41</v>
      </c>
      <c r="F15" s="12">
        <v>8.05</v>
      </c>
      <c r="G15" s="13">
        <f t="shared" si="0"/>
        <v>350</v>
      </c>
      <c r="H15" s="14"/>
      <c r="I15" s="43">
        <v>3.89</v>
      </c>
      <c r="J15" s="13">
        <f t="shared" si="1"/>
        <v>375</v>
      </c>
      <c r="K15" s="14"/>
      <c r="L15" s="43">
        <v>31</v>
      </c>
      <c r="M15" s="13">
        <f t="shared" si="2"/>
        <v>251</v>
      </c>
      <c r="N15" s="14"/>
      <c r="O15" s="15">
        <v>0.0025540509259259258</v>
      </c>
      <c r="P15" s="13">
        <f t="shared" si="3"/>
        <v>395</v>
      </c>
      <c r="Q15" s="16"/>
      <c r="R15" s="17">
        <f t="shared" si="4"/>
        <v>1371</v>
      </c>
      <c r="S15" s="18">
        <v>2</v>
      </c>
    </row>
    <row r="16" spans="1:19" ht="15.75">
      <c r="A16" s="44">
        <v>258</v>
      </c>
      <c r="B16" s="45" t="s">
        <v>63</v>
      </c>
      <c r="C16" s="45" t="s">
        <v>64</v>
      </c>
      <c r="D16" s="46">
        <v>1999</v>
      </c>
      <c r="E16" s="45" t="s">
        <v>16</v>
      </c>
      <c r="F16" s="12">
        <v>8.27</v>
      </c>
      <c r="G16" s="13">
        <f t="shared" si="0"/>
        <v>326</v>
      </c>
      <c r="H16" s="14"/>
      <c r="I16" s="43">
        <v>3.79</v>
      </c>
      <c r="J16" s="13">
        <f t="shared" si="1"/>
        <v>363</v>
      </c>
      <c r="K16" s="14"/>
      <c r="L16" s="43">
        <v>33.5</v>
      </c>
      <c r="M16" s="13">
        <f t="shared" si="2"/>
        <v>271</v>
      </c>
      <c r="N16" s="14"/>
      <c r="O16" s="15">
        <v>0.00256875</v>
      </c>
      <c r="P16" s="13">
        <f t="shared" si="3"/>
        <v>391</v>
      </c>
      <c r="Q16" s="16"/>
      <c r="R16" s="17">
        <f t="shared" si="4"/>
        <v>1351</v>
      </c>
      <c r="S16" s="18">
        <v>3</v>
      </c>
    </row>
    <row r="17" spans="1:19" ht="15.75">
      <c r="A17" s="44">
        <v>102</v>
      </c>
      <c r="B17" s="45" t="s">
        <v>65</v>
      </c>
      <c r="C17" s="45" t="s">
        <v>46</v>
      </c>
      <c r="D17" s="46">
        <v>1999</v>
      </c>
      <c r="E17" s="45" t="s">
        <v>23</v>
      </c>
      <c r="F17" s="12">
        <v>8.1</v>
      </c>
      <c r="G17" s="13">
        <f t="shared" si="0"/>
        <v>345</v>
      </c>
      <c r="H17" s="14"/>
      <c r="I17" s="43">
        <v>4.06</v>
      </c>
      <c r="J17" s="13">
        <f t="shared" si="1"/>
        <v>394</v>
      </c>
      <c r="K17" s="14"/>
      <c r="L17" s="43">
        <v>34</v>
      </c>
      <c r="M17" s="13">
        <f t="shared" si="2"/>
        <v>275</v>
      </c>
      <c r="N17" s="14"/>
      <c r="O17" s="15">
        <v>0.0029432870370370372</v>
      </c>
      <c r="P17" s="13">
        <f t="shared" si="3"/>
        <v>295</v>
      </c>
      <c r="Q17" s="16"/>
      <c r="R17" s="17">
        <f t="shared" si="4"/>
        <v>1309</v>
      </c>
      <c r="S17" s="18">
        <v>4</v>
      </c>
    </row>
    <row r="18" spans="1:19" ht="15.75">
      <c r="A18" s="44">
        <v>68</v>
      </c>
      <c r="B18" s="48" t="s">
        <v>21</v>
      </c>
      <c r="C18" s="48" t="s">
        <v>154</v>
      </c>
      <c r="D18" s="46">
        <v>1999</v>
      </c>
      <c r="E18" s="45" t="s">
        <v>41</v>
      </c>
      <c r="F18" s="12">
        <v>8.69</v>
      </c>
      <c r="G18" s="13">
        <f t="shared" si="0"/>
        <v>284</v>
      </c>
      <c r="H18" s="14"/>
      <c r="I18" s="43">
        <v>3.6</v>
      </c>
      <c r="J18" s="13">
        <f t="shared" si="1"/>
        <v>341</v>
      </c>
      <c r="K18" s="14"/>
      <c r="L18" s="43">
        <v>29.5</v>
      </c>
      <c r="M18" s="13">
        <f t="shared" si="2"/>
        <v>239</v>
      </c>
      <c r="N18" s="14"/>
      <c r="O18" s="15">
        <v>0.0029548611111111112</v>
      </c>
      <c r="P18" s="13">
        <f t="shared" si="3"/>
        <v>293</v>
      </c>
      <c r="Q18" s="16"/>
      <c r="R18" s="17">
        <f t="shared" si="4"/>
        <v>1157</v>
      </c>
      <c r="S18" s="18">
        <v>5</v>
      </c>
    </row>
    <row r="19" spans="1:19" ht="15.75">
      <c r="A19" s="44">
        <v>255</v>
      </c>
      <c r="B19" s="45" t="s">
        <v>68</v>
      </c>
      <c r="C19" s="45" t="s">
        <v>51</v>
      </c>
      <c r="D19" s="46">
        <v>1999</v>
      </c>
      <c r="E19" s="45" t="s">
        <v>16</v>
      </c>
      <c r="F19" s="12">
        <v>8.7</v>
      </c>
      <c r="G19" s="13">
        <f t="shared" si="0"/>
        <v>283</v>
      </c>
      <c r="H19" s="14"/>
      <c r="I19" s="43">
        <v>3.82</v>
      </c>
      <c r="J19" s="13">
        <f t="shared" si="1"/>
        <v>367</v>
      </c>
      <c r="K19" s="14"/>
      <c r="L19" s="43">
        <v>26.5</v>
      </c>
      <c r="M19" s="13">
        <f t="shared" si="2"/>
        <v>213</v>
      </c>
      <c r="N19" s="14"/>
      <c r="O19" s="15">
        <v>0.002963773148148148</v>
      </c>
      <c r="P19" s="13">
        <f t="shared" si="3"/>
        <v>291</v>
      </c>
      <c r="Q19" s="16"/>
      <c r="R19" s="17">
        <f t="shared" si="4"/>
        <v>1154</v>
      </c>
      <c r="S19" s="18">
        <v>6</v>
      </c>
    </row>
    <row r="20" spans="1:19" ht="15.75">
      <c r="A20" s="44">
        <v>40</v>
      </c>
      <c r="B20" s="48" t="s">
        <v>155</v>
      </c>
      <c r="C20" s="48" t="s">
        <v>134</v>
      </c>
      <c r="D20" s="46">
        <v>1999</v>
      </c>
      <c r="E20" s="58" t="s">
        <v>29</v>
      </c>
      <c r="F20" s="12">
        <v>8.68</v>
      </c>
      <c r="G20" s="13">
        <f t="shared" si="0"/>
        <v>285</v>
      </c>
      <c r="H20" s="14"/>
      <c r="I20" s="43">
        <v>3.32</v>
      </c>
      <c r="J20" s="13">
        <f t="shared" si="1"/>
        <v>306</v>
      </c>
      <c r="K20" s="14"/>
      <c r="L20" s="43">
        <v>32.5</v>
      </c>
      <c r="M20" s="13">
        <f t="shared" si="2"/>
        <v>263</v>
      </c>
      <c r="N20" s="14"/>
      <c r="O20" s="15">
        <v>0.003319675925925926</v>
      </c>
      <c r="P20" s="13">
        <f t="shared" si="3"/>
        <v>221</v>
      </c>
      <c r="Q20" s="16"/>
      <c r="R20" s="17">
        <f t="shared" si="4"/>
        <v>1075</v>
      </c>
      <c r="S20" s="18">
        <v>7</v>
      </c>
    </row>
    <row r="21" spans="1:19" ht="15.75">
      <c r="A21" s="44">
        <v>257</v>
      </c>
      <c r="B21" s="47" t="s">
        <v>69</v>
      </c>
      <c r="C21" s="47" t="s">
        <v>53</v>
      </c>
      <c r="D21" s="46">
        <v>1999</v>
      </c>
      <c r="E21" s="45" t="s">
        <v>16</v>
      </c>
      <c r="F21" s="12">
        <v>9.12</v>
      </c>
      <c r="G21" s="13">
        <f t="shared" si="0"/>
        <v>245</v>
      </c>
      <c r="H21" s="14"/>
      <c r="I21" s="43">
        <v>3.16</v>
      </c>
      <c r="J21" s="13">
        <f t="shared" si="1"/>
        <v>286</v>
      </c>
      <c r="K21" s="14"/>
      <c r="L21" s="43">
        <v>25.5</v>
      </c>
      <c r="M21" s="13">
        <f t="shared" si="2"/>
        <v>204</v>
      </c>
      <c r="N21" s="14"/>
      <c r="O21" s="15">
        <v>0.0031789351851851857</v>
      </c>
      <c r="P21" s="13">
        <f t="shared" si="3"/>
        <v>247</v>
      </c>
      <c r="Q21" s="16"/>
      <c r="R21" s="17">
        <f t="shared" si="4"/>
        <v>982</v>
      </c>
      <c r="S21" s="18">
        <v>8</v>
      </c>
    </row>
    <row r="22" spans="1:19" ht="15.75">
      <c r="A22" s="44">
        <v>65</v>
      </c>
      <c r="B22" s="48" t="s">
        <v>156</v>
      </c>
      <c r="C22" s="48" t="s">
        <v>157</v>
      </c>
      <c r="D22" s="46">
        <v>1999</v>
      </c>
      <c r="E22" s="45" t="s">
        <v>41</v>
      </c>
      <c r="F22" s="12">
        <v>9.36</v>
      </c>
      <c r="G22" s="13">
        <f t="shared" si="0"/>
        <v>224</v>
      </c>
      <c r="H22" s="14"/>
      <c r="I22" s="43">
        <v>2.87</v>
      </c>
      <c r="J22" s="13">
        <f t="shared" si="1"/>
        <v>248</v>
      </c>
      <c r="K22" s="14"/>
      <c r="L22" s="43">
        <v>19.5</v>
      </c>
      <c r="M22" s="13">
        <f t="shared" si="2"/>
        <v>146</v>
      </c>
      <c r="N22" s="14"/>
      <c r="O22" s="15">
        <v>0.0032957175925925927</v>
      </c>
      <c r="P22" s="13">
        <f t="shared" si="3"/>
        <v>225</v>
      </c>
      <c r="Q22" s="16"/>
      <c r="R22" s="17">
        <f t="shared" si="4"/>
        <v>843</v>
      </c>
      <c r="S22" s="18">
        <v>9</v>
      </c>
    </row>
    <row r="23" spans="1:19" ht="15.75">
      <c r="A23" s="44">
        <v>256</v>
      </c>
      <c r="B23" s="45" t="s">
        <v>158</v>
      </c>
      <c r="C23" s="45" t="s">
        <v>159</v>
      </c>
      <c r="D23" s="46">
        <v>1999</v>
      </c>
      <c r="E23" s="45" t="s">
        <v>16</v>
      </c>
      <c r="F23" s="12">
        <v>8.9</v>
      </c>
      <c r="G23" s="13">
        <f t="shared" si="0"/>
        <v>264</v>
      </c>
      <c r="H23" s="14"/>
      <c r="I23" s="43">
        <v>3.4</v>
      </c>
      <c r="J23" s="13">
        <f t="shared" si="1"/>
        <v>316</v>
      </c>
      <c r="K23" s="14"/>
      <c r="L23" s="43">
        <v>28.5</v>
      </c>
      <c r="M23" s="13">
        <f t="shared" si="2"/>
        <v>230</v>
      </c>
      <c r="N23" s="14"/>
      <c r="O23" s="15"/>
      <c r="P23" s="13" t="str">
        <f t="shared" si="3"/>
        <v> </v>
      </c>
      <c r="Q23" s="16"/>
      <c r="R23" s="17">
        <f t="shared" si="4"/>
        <v>810</v>
      </c>
      <c r="S23" s="18">
        <v>10</v>
      </c>
    </row>
    <row r="24" spans="6:19" ht="12.75">
      <c r="F24" s="52"/>
      <c r="G24" s="25"/>
      <c r="H24" s="25"/>
      <c r="I24" s="52"/>
      <c r="J24" s="53"/>
      <c r="K24" s="53"/>
      <c r="L24" s="52"/>
      <c r="M24" s="25"/>
      <c r="N24" s="25"/>
      <c r="O24" s="54"/>
      <c r="P24" s="53"/>
      <c r="Q24" s="53"/>
      <c r="R24" s="53"/>
      <c r="S24" s="53"/>
    </row>
    <row r="25" spans="6:19" ht="12.75">
      <c r="F25" s="52"/>
      <c r="G25" s="25"/>
      <c r="H25" s="25"/>
      <c r="I25" s="52"/>
      <c r="J25" s="25"/>
      <c r="K25" s="25"/>
      <c r="L25" s="52"/>
      <c r="M25" s="25"/>
      <c r="N25" s="25"/>
      <c r="O25" s="54"/>
      <c r="P25" s="53"/>
      <c r="Q25" s="53"/>
      <c r="R25" s="53"/>
      <c r="S25" s="53"/>
    </row>
    <row r="26" spans="6:19" ht="12.75">
      <c r="F26" s="52"/>
      <c r="G26" s="25"/>
      <c r="H26" s="25"/>
      <c r="I26" s="52"/>
      <c r="J26" s="25"/>
      <c r="K26" s="25"/>
      <c r="L26" s="52"/>
      <c r="M26" s="25"/>
      <c r="N26" s="25"/>
      <c r="O26" s="54"/>
      <c r="P26" s="53"/>
      <c r="Q26" s="53"/>
      <c r="R26" s="53"/>
      <c r="S26" s="53"/>
    </row>
    <row r="27" spans="16:19" ht="12.75">
      <c r="P27" s="55"/>
      <c r="Q27" s="55"/>
      <c r="R27" s="55"/>
      <c r="S27" s="55"/>
    </row>
    <row r="28" spans="16:19" ht="12.75">
      <c r="P28" s="55"/>
      <c r="Q28" s="55"/>
      <c r="R28" s="55"/>
      <c r="S28" s="55"/>
    </row>
    <row r="29" spans="16:19" ht="12.75">
      <c r="P29" s="55"/>
      <c r="Q29" s="55"/>
      <c r="R29" s="55"/>
      <c r="S29" s="55"/>
    </row>
    <row r="30" spans="16:19" ht="12.75">
      <c r="P30" s="55"/>
      <c r="Q30" s="55"/>
      <c r="R30" s="55"/>
      <c r="S30" s="55"/>
    </row>
    <row r="31" spans="16:19" ht="12.75">
      <c r="P31" s="55"/>
      <c r="Q31" s="55"/>
      <c r="R31" s="55"/>
      <c r="S31" s="55"/>
    </row>
    <row r="32" spans="16:19" ht="12.75">
      <c r="P32" s="55"/>
      <c r="Q32" s="55"/>
      <c r="R32" s="55"/>
      <c r="S32" s="55"/>
    </row>
    <row r="33" spans="16:19" ht="12.75">
      <c r="P33" s="55"/>
      <c r="Q33" s="55"/>
      <c r="R33" s="55"/>
      <c r="S33" s="55"/>
    </row>
    <row r="34" spans="16:19" ht="12.75">
      <c r="P34" s="55"/>
      <c r="Q34" s="55"/>
      <c r="R34" s="55"/>
      <c r="S34" s="55"/>
    </row>
    <row r="35" spans="16:19" ht="12.75">
      <c r="P35" s="55"/>
      <c r="Q35" s="55"/>
      <c r="R35" s="55"/>
      <c r="S35" s="55"/>
    </row>
    <row r="36" spans="16:19" ht="12.75">
      <c r="P36" s="55"/>
      <c r="Q36" s="55"/>
      <c r="R36" s="55"/>
      <c r="S36" s="55"/>
    </row>
    <row r="37" spans="16:19" ht="12.75">
      <c r="P37" s="55"/>
      <c r="Q37" s="55"/>
      <c r="R37" s="55"/>
      <c r="S37" s="55"/>
    </row>
    <row r="38" spans="16:19" ht="12.75">
      <c r="P38" s="55"/>
      <c r="Q38" s="55"/>
      <c r="R38" s="55"/>
      <c r="S38" s="55"/>
    </row>
    <row r="39" spans="16:19" ht="12.75">
      <c r="P39" s="55"/>
      <c r="Q39" s="55"/>
      <c r="R39" s="55"/>
      <c r="S39" s="55"/>
    </row>
    <row r="40" spans="16:19" ht="12.75">
      <c r="P40" s="55"/>
      <c r="Q40" s="55"/>
      <c r="R40" s="55"/>
      <c r="S40" s="55"/>
    </row>
    <row r="41" spans="16:19" ht="12.75">
      <c r="P41" s="55"/>
      <c r="Q41" s="55"/>
      <c r="R41" s="55"/>
      <c r="S41" s="55"/>
    </row>
    <row r="42" spans="16:19" ht="12.75">
      <c r="P42" s="55"/>
      <c r="Q42" s="55"/>
      <c r="R42" s="55"/>
      <c r="S42" s="55"/>
    </row>
    <row r="43" spans="16:19" ht="12.75">
      <c r="P43" s="55"/>
      <c r="Q43" s="55"/>
      <c r="R43" s="55"/>
      <c r="S43" s="55"/>
    </row>
    <row r="44" spans="16:19" ht="12.75">
      <c r="P44" s="55"/>
      <c r="Q44" s="55"/>
      <c r="R44" s="55"/>
      <c r="S44" s="55"/>
    </row>
    <row r="45" spans="16:19" ht="12.75">
      <c r="P45" s="55"/>
      <c r="Q45" s="55"/>
      <c r="R45" s="55"/>
      <c r="S45" s="55"/>
    </row>
    <row r="46" spans="16:19" ht="12.75">
      <c r="P46" s="55"/>
      <c r="Q46" s="55"/>
      <c r="R46" s="55"/>
      <c r="S46" s="55"/>
    </row>
    <row r="47" spans="16:19" ht="12.75">
      <c r="P47" s="55"/>
      <c r="Q47" s="55"/>
      <c r="R47" s="55"/>
      <c r="S47" s="55"/>
    </row>
    <row r="48" spans="16:19" ht="12.75">
      <c r="P48" s="55"/>
      <c r="Q48" s="55"/>
      <c r="R48" s="55"/>
      <c r="S48" s="55"/>
    </row>
    <row r="49" spans="16:19" ht="12.75">
      <c r="P49" s="55"/>
      <c r="Q49" s="55"/>
      <c r="R49" s="55"/>
      <c r="S49" s="55"/>
    </row>
    <row r="50" spans="16:19" ht="12.75">
      <c r="P50" s="55"/>
      <c r="Q50" s="55"/>
      <c r="R50" s="55"/>
      <c r="S50" s="55"/>
    </row>
    <row r="51" spans="16:19" ht="12.75">
      <c r="P51" s="55"/>
      <c r="Q51" s="55"/>
      <c r="R51" s="55"/>
      <c r="S51" s="55"/>
    </row>
    <row r="52" spans="16:19" ht="12.75">
      <c r="P52" s="55"/>
      <c r="Q52" s="55"/>
      <c r="R52" s="55"/>
      <c r="S52" s="55"/>
    </row>
    <row r="53" spans="16:19" ht="12.75">
      <c r="P53" s="55"/>
      <c r="Q53" s="55"/>
      <c r="R53" s="55"/>
      <c r="S53" s="55"/>
    </row>
    <row r="54" spans="16:19" ht="12.75">
      <c r="P54" s="55"/>
      <c r="Q54" s="55"/>
      <c r="R54" s="55"/>
      <c r="S54" s="55"/>
    </row>
  </sheetData>
  <mergeCells count="12">
    <mergeCell ref="A1:I1"/>
    <mergeCell ref="L3:N3"/>
    <mergeCell ref="O3:Q3"/>
    <mergeCell ref="R3:S3"/>
    <mergeCell ref="L1:N1"/>
    <mergeCell ref="E3:E4"/>
    <mergeCell ref="F3:H3"/>
    <mergeCell ref="I3:K3"/>
    <mergeCell ref="A3:A4"/>
    <mergeCell ref="B3:B4"/>
    <mergeCell ref="C3:C4"/>
    <mergeCell ref="D3:D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workbookViewId="0" topLeftCell="A1">
      <selection activeCell="A1" sqref="A1:I1"/>
    </sheetView>
  </sheetViews>
  <sheetFormatPr defaultColWidth="12" defaultRowHeight="12.75"/>
  <cols>
    <col min="1" max="1" width="5.16015625" style="25" customWidth="1"/>
    <col min="2" max="2" width="13.5" style="0" customWidth="1"/>
    <col min="3" max="3" width="13.33203125" style="0" customWidth="1"/>
    <col min="4" max="4" width="6.5" style="0" customWidth="1"/>
    <col min="5" max="5" width="19.16015625" style="0" customWidth="1"/>
    <col min="6" max="6" width="7.33203125" style="27" customWidth="1"/>
    <col min="7" max="7" width="5.83203125" style="0" customWidth="1"/>
    <col min="8" max="8" width="2.83203125" style="0" customWidth="1"/>
    <col min="9" max="9" width="7.33203125" style="27" customWidth="1"/>
    <col min="10" max="10" width="5.83203125" style="0" customWidth="1"/>
    <col min="11" max="11" width="2.83203125" style="0" customWidth="1"/>
    <col min="12" max="12" width="7.33203125" style="27" customWidth="1"/>
    <col min="13" max="13" width="5.83203125" style="0" customWidth="1"/>
    <col min="14" max="14" width="2.83203125" style="0" customWidth="1"/>
    <col min="15" max="15" width="7.33203125" style="27" customWidth="1"/>
    <col min="16" max="16" width="5.83203125" style="0" customWidth="1"/>
    <col min="17" max="17" width="2.83203125" style="0" customWidth="1"/>
    <col min="18" max="18" width="10.83203125" style="28" customWidth="1"/>
    <col min="19" max="19" width="5.83203125" style="0" customWidth="1"/>
    <col min="20" max="20" width="2.83203125" style="0" customWidth="1"/>
    <col min="21" max="21" width="8" style="0" customWidth="1"/>
    <col min="22" max="22" width="7.16015625" style="0" customWidth="1"/>
    <col min="23" max="24" width="1.83203125" style="0" customWidth="1"/>
    <col min="25" max="32" width="6.83203125" style="0" customWidth="1"/>
  </cols>
  <sheetData>
    <row r="1" spans="1:22" s="21" customFormat="1" ht="18.75" customHeight="1">
      <c r="A1" s="19" t="s">
        <v>106</v>
      </c>
      <c r="B1" s="19"/>
      <c r="C1" s="19"/>
      <c r="D1" s="19"/>
      <c r="E1" s="19"/>
      <c r="F1" s="19"/>
      <c r="G1" s="19"/>
      <c r="H1" s="19"/>
      <c r="I1" s="19"/>
      <c r="L1" s="59"/>
      <c r="M1" s="20"/>
      <c r="O1" s="22"/>
      <c r="P1" s="22"/>
      <c r="Q1" s="22"/>
      <c r="R1" s="23"/>
      <c r="S1" s="24" t="s">
        <v>160</v>
      </c>
      <c r="V1" s="24" t="s">
        <v>161</v>
      </c>
    </row>
    <row r="2" ht="12.75" customHeight="1"/>
    <row r="3" spans="1:22" ht="15.75">
      <c r="A3" s="29" t="s">
        <v>0</v>
      </c>
      <c r="B3" s="30" t="s">
        <v>1</v>
      </c>
      <c r="C3" s="30" t="s">
        <v>2</v>
      </c>
      <c r="D3" s="29" t="s">
        <v>3</v>
      </c>
      <c r="E3" s="30" t="s">
        <v>4</v>
      </c>
      <c r="F3" s="32" t="s">
        <v>84</v>
      </c>
      <c r="G3" s="32"/>
      <c r="H3" s="32"/>
      <c r="I3" s="32" t="s">
        <v>85</v>
      </c>
      <c r="J3" s="32"/>
      <c r="K3" s="32"/>
      <c r="L3" s="33" t="s">
        <v>6</v>
      </c>
      <c r="M3" s="33"/>
      <c r="N3" s="33"/>
      <c r="O3" s="33" t="s">
        <v>86</v>
      </c>
      <c r="P3" s="33"/>
      <c r="Q3" s="33"/>
      <c r="R3" s="33" t="s">
        <v>34</v>
      </c>
      <c r="S3" s="33"/>
      <c r="T3" s="33"/>
      <c r="U3" s="34" t="s">
        <v>9</v>
      </c>
      <c r="V3" s="34"/>
    </row>
    <row r="4" spans="1:22" s="25" customFormat="1" ht="15.75">
      <c r="A4" s="29"/>
      <c r="B4" s="30"/>
      <c r="C4" s="30"/>
      <c r="D4" s="29"/>
      <c r="E4" s="30"/>
      <c r="F4" s="35" t="s">
        <v>10</v>
      </c>
      <c r="G4" s="36" t="s">
        <v>11</v>
      </c>
      <c r="H4" s="37"/>
      <c r="I4" s="35" t="s">
        <v>10</v>
      </c>
      <c r="J4" s="36" t="s">
        <v>11</v>
      </c>
      <c r="K4" s="37"/>
      <c r="L4" s="38" t="s">
        <v>12</v>
      </c>
      <c r="M4" s="36" t="s">
        <v>11</v>
      </c>
      <c r="N4" s="37"/>
      <c r="O4" s="38" t="s">
        <v>12</v>
      </c>
      <c r="P4" s="36" t="s">
        <v>11</v>
      </c>
      <c r="Q4" s="37"/>
      <c r="R4" s="39" t="s">
        <v>10</v>
      </c>
      <c r="S4" s="36" t="s">
        <v>11</v>
      </c>
      <c r="T4" s="37"/>
      <c r="U4" s="40" t="s">
        <v>11</v>
      </c>
      <c r="V4" s="41" t="s">
        <v>13</v>
      </c>
    </row>
    <row r="5" spans="1:22" s="25" customFormat="1" ht="15.75">
      <c r="A5" s="56"/>
      <c r="B5" s="57"/>
      <c r="C5" s="57"/>
      <c r="D5" s="56"/>
      <c r="E5" s="57"/>
      <c r="F5" s="35"/>
      <c r="G5" s="36"/>
      <c r="H5" s="37"/>
      <c r="I5" s="35"/>
      <c r="J5" s="36"/>
      <c r="K5" s="37"/>
      <c r="L5" s="38"/>
      <c r="M5" s="36"/>
      <c r="N5" s="37"/>
      <c r="O5" s="38"/>
      <c r="P5" s="36"/>
      <c r="Q5" s="37"/>
      <c r="R5" s="39"/>
      <c r="S5" s="36"/>
      <c r="T5" s="37"/>
      <c r="U5" s="40"/>
      <c r="V5" s="41"/>
    </row>
    <row r="6" spans="1:22" ht="15.75">
      <c r="A6" s="44">
        <v>264</v>
      </c>
      <c r="B6" s="45" t="s">
        <v>76</v>
      </c>
      <c r="C6" s="45" t="s">
        <v>77</v>
      </c>
      <c r="D6" s="46">
        <v>1998</v>
      </c>
      <c r="E6" s="45" t="s">
        <v>16</v>
      </c>
      <c r="F6" s="12">
        <v>11.55</v>
      </c>
      <c r="G6" s="13">
        <f aca="true" t="shared" si="0" ref="G6:G19">IF(F6&gt;0,ROUNDDOWN(((75/F6)-4.1)/0.00664,0)," ")</f>
        <v>360</v>
      </c>
      <c r="H6" s="14"/>
      <c r="I6" s="12">
        <v>11.41</v>
      </c>
      <c r="J6" s="13">
        <f aca="true" t="shared" si="1" ref="J6:J18">IF(I6&gt;0,ROUNDDOWN(((60/I6)-3.04)/0.0056,0)," ")</f>
        <v>396</v>
      </c>
      <c r="K6" s="14"/>
      <c r="L6" s="43">
        <v>4.54</v>
      </c>
      <c r="M6" s="13">
        <f aca="true" t="shared" si="2" ref="M6:M19">IF(L6&gt;0,ROUNDDOWN((SQRT(L6)-1.15028)/0.00219,0)," ")</f>
        <v>447</v>
      </c>
      <c r="N6" s="14"/>
      <c r="O6" s="43">
        <v>40.5</v>
      </c>
      <c r="P6" s="13">
        <f aca="true" t="shared" si="3" ref="P6:P19">IF(O6&gt;0,ROUNDDOWN((SQRT(O6)-1.936)/0.0124,0)," ")</f>
        <v>357</v>
      </c>
      <c r="Q6" s="14"/>
      <c r="R6" s="15">
        <v>0.002512152777777778</v>
      </c>
      <c r="S6" s="13">
        <f aca="true" t="shared" si="4" ref="S6:S19">IF(R6&gt;0,ROUNDDOWN(((1000/(R6*86400))-2.158)/0.006,0)," ")</f>
        <v>408</v>
      </c>
      <c r="T6" s="16"/>
      <c r="U6" s="17">
        <f aca="true" t="shared" si="5" ref="U6:U19">SUM(G6,J6,M6,P6,S6)</f>
        <v>1968</v>
      </c>
      <c r="V6" s="18">
        <v>1</v>
      </c>
    </row>
    <row r="7" spans="1:22" ht="15.75">
      <c r="A7" s="44">
        <v>29</v>
      </c>
      <c r="B7" s="45" t="s">
        <v>70</v>
      </c>
      <c r="C7" s="45" t="s">
        <v>71</v>
      </c>
      <c r="D7" s="46">
        <v>1998</v>
      </c>
      <c r="E7" s="45" t="s">
        <v>27</v>
      </c>
      <c r="F7" s="12">
        <v>11.36</v>
      </c>
      <c r="G7" s="13">
        <f t="shared" si="0"/>
        <v>376</v>
      </c>
      <c r="H7" s="14"/>
      <c r="I7" s="12">
        <v>11.85</v>
      </c>
      <c r="J7" s="13">
        <f t="shared" si="1"/>
        <v>361</v>
      </c>
      <c r="K7" s="14"/>
      <c r="L7" s="43">
        <v>4.46</v>
      </c>
      <c r="M7" s="13">
        <f t="shared" si="2"/>
        <v>439</v>
      </c>
      <c r="N7" s="14"/>
      <c r="O7" s="43">
        <v>39.5</v>
      </c>
      <c r="P7" s="13">
        <f t="shared" si="3"/>
        <v>350</v>
      </c>
      <c r="Q7" s="14"/>
      <c r="R7" s="15">
        <v>0.002415509259259259</v>
      </c>
      <c r="S7" s="13">
        <f t="shared" si="4"/>
        <v>438</v>
      </c>
      <c r="T7" s="16"/>
      <c r="U7" s="17">
        <f t="shared" si="5"/>
        <v>1964</v>
      </c>
      <c r="V7" s="18">
        <v>2</v>
      </c>
    </row>
    <row r="8" spans="1:22" ht="15.75">
      <c r="A8" s="44">
        <v>74</v>
      </c>
      <c r="B8" s="48" t="s">
        <v>70</v>
      </c>
      <c r="C8" s="48" t="s">
        <v>162</v>
      </c>
      <c r="D8" s="46">
        <v>1998</v>
      </c>
      <c r="E8" s="45" t="s">
        <v>41</v>
      </c>
      <c r="F8" s="12">
        <v>11.7</v>
      </c>
      <c r="G8" s="13">
        <f t="shared" si="0"/>
        <v>347</v>
      </c>
      <c r="H8" s="14"/>
      <c r="I8" s="12">
        <v>12.37</v>
      </c>
      <c r="J8" s="13">
        <f t="shared" si="1"/>
        <v>323</v>
      </c>
      <c r="K8" s="14"/>
      <c r="L8" s="43">
        <v>3.76</v>
      </c>
      <c r="M8" s="13">
        <f t="shared" si="2"/>
        <v>360</v>
      </c>
      <c r="N8" s="14"/>
      <c r="O8" s="43">
        <v>35.5</v>
      </c>
      <c r="P8" s="13">
        <f t="shared" si="3"/>
        <v>324</v>
      </c>
      <c r="Q8" s="14"/>
      <c r="R8" s="15">
        <v>0.002695601851851852</v>
      </c>
      <c r="S8" s="13">
        <f t="shared" si="4"/>
        <v>355</v>
      </c>
      <c r="T8" s="16"/>
      <c r="U8" s="17">
        <f t="shared" si="5"/>
        <v>1709</v>
      </c>
      <c r="V8" s="18">
        <v>3</v>
      </c>
    </row>
    <row r="9" spans="1:22" ht="15.75">
      <c r="A9" s="44">
        <v>70</v>
      </c>
      <c r="B9" s="45" t="s">
        <v>72</v>
      </c>
      <c r="C9" s="45" t="s">
        <v>73</v>
      </c>
      <c r="D9" s="46">
        <v>1998</v>
      </c>
      <c r="E9" s="45" t="s">
        <v>41</v>
      </c>
      <c r="F9" s="12">
        <v>11.56</v>
      </c>
      <c r="G9" s="13">
        <f t="shared" si="0"/>
        <v>359</v>
      </c>
      <c r="H9" s="14"/>
      <c r="I9" s="12">
        <v>14.43</v>
      </c>
      <c r="J9" s="13">
        <f t="shared" si="1"/>
        <v>199</v>
      </c>
      <c r="K9" s="14"/>
      <c r="L9" s="43">
        <v>3.67</v>
      </c>
      <c r="M9" s="13">
        <f t="shared" si="2"/>
        <v>349</v>
      </c>
      <c r="N9" s="14"/>
      <c r="O9" s="43">
        <v>35</v>
      </c>
      <c r="P9" s="13">
        <f t="shared" si="3"/>
        <v>320</v>
      </c>
      <c r="Q9" s="14"/>
      <c r="R9" s="15">
        <v>0.002450462962962963</v>
      </c>
      <c r="S9" s="13">
        <f t="shared" si="4"/>
        <v>427</v>
      </c>
      <c r="T9" s="16"/>
      <c r="U9" s="17">
        <f t="shared" si="5"/>
        <v>1654</v>
      </c>
      <c r="V9" s="18">
        <v>4</v>
      </c>
    </row>
    <row r="10" spans="1:22" ht="15.75">
      <c r="A10" s="44">
        <v>261</v>
      </c>
      <c r="B10" s="45" t="s">
        <v>81</v>
      </c>
      <c r="C10" s="45" t="s">
        <v>28</v>
      </c>
      <c r="D10" s="46">
        <v>1998</v>
      </c>
      <c r="E10" s="45" t="s">
        <v>16</v>
      </c>
      <c r="F10" s="12">
        <v>12.42</v>
      </c>
      <c r="G10" s="13">
        <f t="shared" si="0"/>
        <v>291</v>
      </c>
      <c r="H10" s="14"/>
      <c r="I10" s="12">
        <v>12.89</v>
      </c>
      <c r="J10" s="13">
        <f t="shared" si="1"/>
        <v>288</v>
      </c>
      <c r="K10" s="14"/>
      <c r="L10" s="43">
        <v>3.76</v>
      </c>
      <c r="M10" s="13">
        <f t="shared" si="2"/>
        <v>360</v>
      </c>
      <c r="N10" s="14"/>
      <c r="O10" s="43">
        <v>25.5</v>
      </c>
      <c r="P10" s="13">
        <f t="shared" si="3"/>
        <v>251</v>
      </c>
      <c r="Q10" s="14"/>
      <c r="R10" s="15">
        <v>0.002503125</v>
      </c>
      <c r="S10" s="13">
        <f t="shared" si="4"/>
        <v>410</v>
      </c>
      <c r="T10" s="16"/>
      <c r="U10" s="17">
        <f t="shared" si="5"/>
        <v>1600</v>
      </c>
      <c r="V10" s="60">
        <v>5</v>
      </c>
    </row>
    <row r="11" spans="1:22" ht="15.75">
      <c r="A11" s="44">
        <v>71</v>
      </c>
      <c r="B11" s="45" t="s">
        <v>72</v>
      </c>
      <c r="C11" s="45" t="s">
        <v>78</v>
      </c>
      <c r="D11" s="46">
        <v>1998</v>
      </c>
      <c r="E11" s="45" t="s">
        <v>41</v>
      </c>
      <c r="F11" s="12">
        <v>11.91</v>
      </c>
      <c r="G11" s="13">
        <f t="shared" si="0"/>
        <v>330</v>
      </c>
      <c r="H11" s="14"/>
      <c r="I11" s="12">
        <v>15.99</v>
      </c>
      <c r="J11" s="13">
        <f t="shared" si="1"/>
        <v>127</v>
      </c>
      <c r="K11" s="14"/>
      <c r="L11" s="43">
        <v>3.77</v>
      </c>
      <c r="M11" s="13">
        <f t="shared" si="2"/>
        <v>361</v>
      </c>
      <c r="N11" s="14"/>
      <c r="O11" s="43">
        <v>35.5</v>
      </c>
      <c r="P11" s="13">
        <f t="shared" si="3"/>
        <v>324</v>
      </c>
      <c r="Q11" s="14"/>
      <c r="R11" s="15">
        <v>0.002455671296296296</v>
      </c>
      <c r="S11" s="13">
        <f t="shared" si="4"/>
        <v>425</v>
      </c>
      <c r="T11" s="16"/>
      <c r="U11" s="17">
        <f t="shared" si="5"/>
        <v>1567</v>
      </c>
      <c r="V11" s="18">
        <v>6</v>
      </c>
    </row>
    <row r="12" spans="1:22" s="25" customFormat="1" ht="15.75">
      <c r="A12" s="44">
        <v>262</v>
      </c>
      <c r="B12" s="45" t="s">
        <v>82</v>
      </c>
      <c r="C12" s="45" t="s">
        <v>83</v>
      </c>
      <c r="D12" s="46">
        <v>1998</v>
      </c>
      <c r="E12" s="45" t="s">
        <v>16</v>
      </c>
      <c r="F12" s="12">
        <v>11.78</v>
      </c>
      <c r="G12" s="13">
        <f t="shared" si="0"/>
        <v>341</v>
      </c>
      <c r="H12" s="14"/>
      <c r="I12" s="12">
        <v>13.37</v>
      </c>
      <c r="J12" s="13">
        <f t="shared" si="1"/>
        <v>258</v>
      </c>
      <c r="K12" s="14"/>
      <c r="L12" s="43">
        <v>3.94</v>
      </c>
      <c r="M12" s="13">
        <f t="shared" si="2"/>
        <v>381</v>
      </c>
      <c r="N12" s="14"/>
      <c r="O12" s="43">
        <v>26</v>
      </c>
      <c r="P12" s="13">
        <f t="shared" si="3"/>
        <v>255</v>
      </c>
      <c r="Q12" s="14"/>
      <c r="R12" s="15">
        <v>0.003175925925925926</v>
      </c>
      <c r="S12" s="13">
        <f t="shared" si="4"/>
        <v>247</v>
      </c>
      <c r="T12" s="16"/>
      <c r="U12" s="17">
        <f t="shared" si="5"/>
        <v>1482</v>
      </c>
      <c r="V12" s="18">
        <v>7</v>
      </c>
    </row>
    <row r="13" spans="1:22" ht="15.75">
      <c r="A13" s="44">
        <v>42</v>
      </c>
      <c r="B13" s="45" t="s">
        <v>79</v>
      </c>
      <c r="C13" s="45" t="s">
        <v>80</v>
      </c>
      <c r="D13" s="46">
        <v>1998</v>
      </c>
      <c r="E13" s="45" t="s">
        <v>29</v>
      </c>
      <c r="F13" s="12">
        <v>12.29</v>
      </c>
      <c r="G13" s="13">
        <f t="shared" si="0"/>
        <v>301</v>
      </c>
      <c r="H13" s="14"/>
      <c r="I13" s="12">
        <v>13.95</v>
      </c>
      <c r="J13" s="13">
        <f t="shared" si="1"/>
        <v>225</v>
      </c>
      <c r="K13" s="14"/>
      <c r="L13" s="43">
        <v>3.61</v>
      </c>
      <c r="M13" s="13">
        <f t="shared" si="2"/>
        <v>342</v>
      </c>
      <c r="N13" s="14"/>
      <c r="O13" s="43">
        <v>32</v>
      </c>
      <c r="P13" s="13">
        <f t="shared" si="3"/>
        <v>300</v>
      </c>
      <c r="Q13" s="14"/>
      <c r="R13" s="15">
        <v>0.002920949074074074</v>
      </c>
      <c r="S13" s="13">
        <f t="shared" si="4"/>
        <v>300</v>
      </c>
      <c r="T13" s="16"/>
      <c r="U13" s="17">
        <f t="shared" si="5"/>
        <v>1468</v>
      </c>
      <c r="V13" s="18">
        <v>8</v>
      </c>
    </row>
    <row r="14" spans="1:22" s="25" customFormat="1" ht="15.75">
      <c r="A14" s="44"/>
      <c r="B14" s="45"/>
      <c r="C14" s="45"/>
      <c r="D14" s="46"/>
      <c r="E14" s="45"/>
      <c r="F14" s="12"/>
      <c r="G14" s="13" t="str">
        <f t="shared" si="0"/>
        <v> </v>
      </c>
      <c r="H14" s="14"/>
      <c r="I14" s="12"/>
      <c r="J14" s="13" t="str">
        <f t="shared" si="1"/>
        <v> </v>
      </c>
      <c r="K14" s="14"/>
      <c r="L14" s="43"/>
      <c r="M14" s="13" t="str">
        <f t="shared" si="2"/>
        <v> </v>
      </c>
      <c r="N14" s="14"/>
      <c r="O14" s="43"/>
      <c r="P14" s="13" t="str">
        <f t="shared" si="3"/>
        <v> </v>
      </c>
      <c r="Q14" s="14"/>
      <c r="R14" s="15"/>
      <c r="S14" s="13" t="str">
        <f t="shared" si="4"/>
        <v> </v>
      </c>
      <c r="T14" s="16"/>
      <c r="U14" s="17"/>
      <c r="V14" s="18"/>
    </row>
    <row r="15" spans="1:22" ht="15.75">
      <c r="A15" s="44">
        <v>30</v>
      </c>
      <c r="B15" s="45" t="s">
        <v>88</v>
      </c>
      <c r="C15" s="45" t="s">
        <v>89</v>
      </c>
      <c r="D15" s="46">
        <v>1997</v>
      </c>
      <c r="E15" s="45" t="s">
        <v>27</v>
      </c>
      <c r="F15" s="12">
        <v>9.68</v>
      </c>
      <c r="G15" s="13">
        <f t="shared" si="0"/>
        <v>549</v>
      </c>
      <c r="H15" s="14"/>
      <c r="I15" s="12">
        <v>10.06</v>
      </c>
      <c r="J15" s="13">
        <f t="shared" si="1"/>
        <v>522</v>
      </c>
      <c r="K15" s="14"/>
      <c r="L15" s="43">
        <v>4.64</v>
      </c>
      <c r="M15" s="13">
        <f t="shared" si="2"/>
        <v>458</v>
      </c>
      <c r="N15" s="14"/>
      <c r="O15" s="43">
        <v>46.5</v>
      </c>
      <c r="P15" s="13">
        <f t="shared" si="3"/>
        <v>393</v>
      </c>
      <c r="Q15" s="14"/>
      <c r="R15" s="15">
        <v>0.0025168981481481483</v>
      </c>
      <c r="S15" s="13">
        <f t="shared" si="4"/>
        <v>406</v>
      </c>
      <c r="T15" s="16"/>
      <c r="U15" s="17">
        <f t="shared" si="5"/>
        <v>2328</v>
      </c>
      <c r="V15" s="18">
        <v>1</v>
      </c>
    </row>
    <row r="16" spans="1:22" ht="15.75">
      <c r="A16" s="44">
        <v>266</v>
      </c>
      <c r="B16" s="45" t="s">
        <v>87</v>
      </c>
      <c r="C16" s="45" t="s">
        <v>60</v>
      </c>
      <c r="D16" s="46">
        <v>1997</v>
      </c>
      <c r="E16" s="45" t="s">
        <v>16</v>
      </c>
      <c r="F16" s="12">
        <v>10.55</v>
      </c>
      <c r="G16" s="13">
        <f t="shared" si="0"/>
        <v>453</v>
      </c>
      <c r="H16" s="14"/>
      <c r="I16" s="12">
        <v>9.85</v>
      </c>
      <c r="J16" s="13">
        <f t="shared" si="1"/>
        <v>544</v>
      </c>
      <c r="K16" s="14"/>
      <c r="L16" s="43">
        <v>5.02</v>
      </c>
      <c r="M16" s="13">
        <f t="shared" si="2"/>
        <v>497</v>
      </c>
      <c r="N16" s="14"/>
      <c r="O16" s="43">
        <v>42.5</v>
      </c>
      <c r="P16" s="13">
        <f t="shared" si="3"/>
        <v>369</v>
      </c>
      <c r="Q16" s="14"/>
      <c r="R16" s="15">
        <v>0.002371527777777778</v>
      </c>
      <c r="S16" s="13">
        <f t="shared" si="4"/>
        <v>453</v>
      </c>
      <c r="T16" s="16"/>
      <c r="U16" s="17">
        <f t="shared" si="5"/>
        <v>2316</v>
      </c>
      <c r="V16" s="18">
        <v>2</v>
      </c>
    </row>
    <row r="17" spans="1:22" ht="15.75">
      <c r="A17" s="44">
        <v>80</v>
      </c>
      <c r="B17" s="48" t="s">
        <v>163</v>
      </c>
      <c r="C17" s="48" t="s">
        <v>24</v>
      </c>
      <c r="D17" s="46">
        <v>1997</v>
      </c>
      <c r="E17" s="45" t="s">
        <v>41</v>
      </c>
      <c r="F17" s="12">
        <v>11.58</v>
      </c>
      <c r="G17" s="13">
        <f t="shared" si="0"/>
        <v>357</v>
      </c>
      <c r="H17" s="14"/>
      <c r="I17" s="12">
        <v>12.5</v>
      </c>
      <c r="J17" s="13">
        <f t="shared" si="1"/>
        <v>314</v>
      </c>
      <c r="K17" s="14"/>
      <c r="L17" s="43">
        <v>3.61</v>
      </c>
      <c r="M17" s="13">
        <f t="shared" si="2"/>
        <v>342</v>
      </c>
      <c r="N17" s="14"/>
      <c r="O17" s="43">
        <v>35</v>
      </c>
      <c r="P17" s="13">
        <f t="shared" si="3"/>
        <v>320</v>
      </c>
      <c r="Q17" s="14"/>
      <c r="R17" s="15">
        <v>0.0026422453703703703</v>
      </c>
      <c r="S17" s="13">
        <f t="shared" si="4"/>
        <v>370</v>
      </c>
      <c r="T17" s="16"/>
      <c r="U17" s="17">
        <f>SUM(G17,J17,M17,P17,S17)</f>
        <v>1703</v>
      </c>
      <c r="V17" s="18">
        <v>3</v>
      </c>
    </row>
    <row r="18" spans="1:22" ht="15.75">
      <c r="A18" s="44">
        <v>161</v>
      </c>
      <c r="B18" s="48" t="s">
        <v>164</v>
      </c>
      <c r="C18" s="48" t="s">
        <v>75</v>
      </c>
      <c r="D18" s="46">
        <v>1997</v>
      </c>
      <c r="E18" s="45" t="s">
        <v>44</v>
      </c>
      <c r="F18" s="12">
        <v>12.24</v>
      </c>
      <c r="G18" s="13">
        <f t="shared" si="0"/>
        <v>305</v>
      </c>
      <c r="H18" s="14"/>
      <c r="I18" s="12">
        <v>15.02</v>
      </c>
      <c r="J18" s="13">
        <f t="shared" si="1"/>
        <v>170</v>
      </c>
      <c r="K18" s="14"/>
      <c r="L18" s="43">
        <v>3.82</v>
      </c>
      <c r="M18" s="13">
        <f t="shared" si="2"/>
        <v>367</v>
      </c>
      <c r="N18" s="14"/>
      <c r="O18" s="43">
        <v>31.5</v>
      </c>
      <c r="P18" s="13">
        <f t="shared" si="3"/>
        <v>296</v>
      </c>
      <c r="Q18" s="14"/>
      <c r="R18" s="15">
        <v>0.0026519675925925925</v>
      </c>
      <c r="S18" s="13">
        <f t="shared" si="4"/>
        <v>367</v>
      </c>
      <c r="T18" s="16"/>
      <c r="U18" s="17">
        <f t="shared" si="5"/>
        <v>1505</v>
      </c>
      <c r="V18" s="18">
        <v>4</v>
      </c>
    </row>
    <row r="19" spans="1:22" ht="15.75">
      <c r="A19" s="44">
        <v>265</v>
      </c>
      <c r="B19" s="45" t="s">
        <v>87</v>
      </c>
      <c r="C19" s="45" t="s">
        <v>59</v>
      </c>
      <c r="D19" s="46">
        <v>1997</v>
      </c>
      <c r="E19" s="45" t="s">
        <v>16</v>
      </c>
      <c r="F19" s="12"/>
      <c r="G19" s="13"/>
      <c r="H19" s="14"/>
      <c r="I19" s="12"/>
      <c r="J19" s="13"/>
      <c r="K19" s="14"/>
      <c r="L19" s="43">
        <v>4.83</v>
      </c>
      <c r="M19" s="13">
        <f t="shared" si="2"/>
        <v>478</v>
      </c>
      <c r="N19" s="14"/>
      <c r="O19" s="43"/>
      <c r="P19" s="13"/>
      <c r="Q19" s="14"/>
      <c r="R19" s="15"/>
      <c r="S19" s="13"/>
      <c r="T19" s="16"/>
      <c r="U19" s="17">
        <f t="shared" si="5"/>
        <v>478</v>
      </c>
      <c r="V19" s="18">
        <v>5</v>
      </c>
    </row>
    <row r="20" spans="6:22" ht="12.75">
      <c r="F20" s="52"/>
      <c r="G20" s="25"/>
      <c r="H20" s="25"/>
      <c r="I20" s="52"/>
      <c r="J20" s="25"/>
      <c r="K20" s="25"/>
      <c r="L20" s="52"/>
      <c r="M20" s="53"/>
      <c r="N20" s="53"/>
      <c r="O20" s="52"/>
      <c r="P20" s="25"/>
      <c r="Q20" s="25"/>
      <c r="R20" s="54"/>
      <c r="S20" s="53"/>
      <c r="T20" s="53"/>
      <c r="U20" s="53"/>
      <c r="V20" s="53"/>
    </row>
    <row r="21" spans="6:22" ht="12.75">
      <c r="F21" s="52"/>
      <c r="G21" s="25"/>
      <c r="H21" s="25"/>
      <c r="I21" s="52"/>
      <c r="J21" s="25"/>
      <c r="K21" s="25"/>
      <c r="L21" s="52"/>
      <c r="M21" s="25"/>
      <c r="N21" s="25"/>
      <c r="O21" s="52"/>
      <c r="P21" s="25"/>
      <c r="Q21" s="25"/>
      <c r="R21" s="54"/>
      <c r="S21" s="53"/>
      <c r="T21" s="53"/>
      <c r="U21" s="53"/>
      <c r="V21" s="53"/>
    </row>
    <row r="22" spans="6:22" ht="12.75">
      <c r="F22" s="52"/>
      <c r="G22" s="25"/>
      <c r="H22" s="25"/>
      <c r="I22" s="52"/>
      <c r="J22" s="25"/>
      <c r="K22" s="25"/>
      <c r="L22" s="52"/>
      <c r="M22" s="25"/>
      <c r="N22" s="25"/>
      <c r="O22" s="52"/>
      <c r="P22" s="25"/>
      <c r="Q22" s="25"/>
      <c r="R22" s="54"/>
      <c r="S22" s="53"/>
      <c r="T22" s="53"/>
      <c r="U22" s="53"/>
      <c r="V22" s="53"/>
    </row>
    <row r="23" spans="19:22" ht="12.75">
      <c r="S23" s="55"/>
      <c r="T23" s="55"/>
      <c r="U23" s="55"/>
      <c r="V23" s="55"/>
    </row>
    <row r="24" spans="19:22" ht="12.75">
      <c r="S24" s="55"/>
      <c r="T24" s="55"/>
      <c r="U24" s="55"/>
      <c r="V24" s="55"/>
    </row>
    <row r="25" spans="19:22" ht="12.75">
      <c r="S25" s="55"/>
      <c r="T25" s="55"/>
      <c r="U25" s="55"/>
      <c r="V25" s="55"/>
    </row>
    <row r="26" spans="19:22" ht="12.75">
      <c r="S26" s="55"/>
      <c r="T26" s="55"/>
      <c r="U26" s="55"/>
      <c r="V26" s="55"/>
    </row>
    <row r="27" spans="19:22" ht="12.75">
      <c r="S27" s="55"/>
      <c r="T27" s="55"/>
      <c r="U27" s="55"/>
      <c r="V27" s="55"/>
    </row>
    <row r="28" spans="19:22" ht="12.75">
      <c r="S28" s="55"/>
      <c r="T28" s="55"/>
      <c r="U28" s="55"/>
      <c r="V28" s="55"/>
    </row>
    <row r="29" spans="19:22" ht="12.75">
      <c r="S29" s="55"/>
      <c r="T29" s="55"/>
      <c r="U29" s="55"/>
      <c r="V29" s="55"/>
    </row>
    <row r="30" spans="19:22" ht="12.75">
      <c r="S30" s="55"/>
      <c r="T30" s="55"/>
      <c r="U30" s="55"/>
      <c r="V30" s="55"/>
    </row>
    <row r="31" spans="19:22" ht="12.75">
      <c r="S31" s="55"/>
      <c r="T31" s="55"/>
      <c r="U31" s="55"/>
      <c r="V31" s="55"/>
    </row>
    <row r="32" spans="19:22" ht="12.75">
      <c r="S32" s="55"/>
      <c r="T32" s="55"/>
      <c r="U32" s="55"/>
      <c r="V32" s="55"/>
    </row>
    <row r="33" spans="19:22" ht="12.75">
      <c r="S33" s="55"/>
      <c r="T33" s="55"/>
      <c r="U33" s="55"/>
      <c r="V33" s="55"/>
    </row>
    <row r="34" spans="19:22" ht="12.75">
      <c r="S34" s="55"/>
      <c r="T34" s="55"/>
      <c r="U34" s="55"/>
      <c r="V34" s="55"/>
    </row>
    <row r="35" spans="19:22" ht="12.75">
      <c r="S35" s="55"/>
      <c r="T35" s="55"/>
      <c r="U35" s="55"/>
      <c r="V35" s="55"/>
    </row>
    <row r="36" spans="19:22" ht="12.75">
      <c r="S36" s="55"/>
      <c r="T36" s="55"/>
      <c r="U36" s="55"/>
      <c r="V36" s="55"/>
    </row>
    <row r="37" spans="19:22" ht="12.75">
      <c r="S37" s="55"/>
      <c r="T37" s="55"/>
      <c r="U37" s="55"/>
      <c r="V37" s="55"/>
    </row>
    <row r="38" spans="19:22" ht="12.75">
      <c r="S38" s="55"/>
      <c r="T38" s="55"/>
      <c r="U38" s="55"/>
      <c r="V38" s="55"/>
    </row>
    <row r="39" spans="19:22" ht="12.75">
      <c r="S39" s="55"/>
      <c r="T39" s="55"/>
      <c r="U39" s="55"/>
      <c r="V39" s="55"/>
    </row>
    <row r="40" spans="19:22" ht="12.75">
      <c r="S40" s="55"/>
      <c r="T40" s="55"/>
      <c r="U40" s="55"/>
      <c r="V40" s="55"/>
    </row>
    <row r="41" spans="19:22" ht="12.75">
      <c r="S41" s="55"/>
      <c r="T41" s="55"/>
      <c r="U41" s="55"/>
      <c r="V41" s="55"/>
    </row>
    <row r="42" spans="19:22" ht="12.75">
      <c r="S42" s="55"/>
      <c r="T42" s="55"/>
      <c r="U42" s="55"/>
      <c r="V42" s="55"/>
    </row>
    <row r="43" spans="19:22" ht="12.75">
      <c r="S43" s="55"/>
      <c r="T43" s="55"/>
      <c r="U43" s="55"/>
      <c r="V43" s="55"/>
    </row>
    <row r="44" spans="19:22" ht="12.75">
      <c r="S44" s="55"/>
      <c r="T44" s="55"/>
      <c r="U44" s="55"/>
      <c r="V44" s="55"/>
    </row>
    <row r="45" spans="19:22" ht="12.75">
      <c r="S45" s="55"/>
      <c r="T45" s="55"/>
      <c r="U45" s="55"/>
      <c r="V45" s="55"/>
    </row>
    <row r="46" spans="19:22" ht="12.75">
      <c r="S46" s="55"/>
      <c r="T46" s="55"/>
      <c r="U46" s="55"/>
      <c r="V46" s="55"/>
    </row>
    <row r="47" spans="19:22" ht="12.75">
      <c r="S47" s="55"/>
      <c r="T47" s="55"/>
      <c r="U47" s="55"/>
      <c r="V47" s="55"/>
    </row>
    <row r="48" spans="19:22" ht="12.75">
      <c r="S48" s="55"/>
      <c r="T48" s="55"/>
      <c r="U48" s="55"/>
      <c r="V48" s="55"/>
    </row>
    <row r="49" spans="19:22" ht="12.75">
      <c r="S49" s="55"/>
      <c r="T49" s="55"/>
      <c r="U49" s="55"/>
      <c r="V49" s="55"/>
    </row>
    <row r="50" spans="19:22" ht="12.75">
      <c r="S50" s="55"/>
      <c r="T50" s="55"/>
      <c r="U50" s="55"/>
      <c r="V50" s="55"/>
    </row>
  </sheetData>
  <mergeCells count="13">
    <mergeCell ref="O1:Q1"/>
    <mergeCell ref="A3:A4"/>
    <mergeCell ref="B3:B4"/>
    <mergeCell ref="C3:C4"/>
    <mergeCell ref="D3:D4"/>
    <mergeCell ref="E3:E4"/>
    <mergeCell ref="F3:H3"/>
    <mergeCell ref="I3:K3"/>
    <mergeCell ref="A1:I1"/>
    <mergeCell ref="L3:N3"/>
    <mergeCell ref="O3:Q3"/>
    <mergeCell ref="R3:T3"/>
    <mergeCell ref="U3:V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9"/>
  <sheetViews>
    <sheetView workbookViewId="0" topLeftCell="A1">
      <selection activeCell="I21" sqref="I21"/>
    </sheetView>
  </sheetViews>
  <sheetFormatPr defaultColWidth="12" defaultRowHeight="12.75"/>
  <cols>
    <col min="1" max="1" width="5.16015625" style="25" customWidth="1"/>
    <col min="2" max="2" width="13.5" style="0" customWidth="1"/>
    <col min="3" max="3" width="13.33203125" style="0" customWidth="1"/>
    <col min="4" max="4" width="6.5" style="0" customWidth="1"/>
    <col min="5" max="5" width="19.16015625" style="0" customWidth="1"/>
    <col min="6" max="6" width="7.33203125" style="27" customWidth="1"/>
    <col min="7" max="7" width="5.83203125" style="0" customWidth="1"/>
    <col min="8" max="8" width="2.83203125" style="0" customWidth="1"/>
    <col min="9" max="9" width="7.33203125" style="27" customWidth="1"/>
    <col min="10" max="10" width="5.83203125" style="0" customWidth="1"/>
    <col min="11" max="11" width="2.83203125" style="0" customWidth="1"/>
    <col min="12" max="12" width="10.5" style="27" customWidth="1"/>
    <col min="13" max="13" width="5.83203125" style="0" customWidth="1"/>
    <col min="14" max="14" width="2.83203125" style="0" customWidth="1"/>
    <col min="15" max="15" width="7.33203125" style="27" customWidth="1"/>
    <col min="16" max="16" width="5.83203125" style="0" customWidth="1"/>
    <col min="17" max="17" width="2.83203125" style="0" customWidth="1"/>
    <col min="18" max="18" width="7.33203125" style="27" customWidth="1"/>
    <col min="19" max="19" width="5.83203125" style="0" customWidth="1"/>
    <col min="20" max="20" width="2.83203125" style="0" customWidth="1"/>
    <col min="21" max="21" width="8" style="0" customWidth="1"/>
    <col min="22" max="22" width="7.16015625" style="0" customWidth="1"/>
    <col min="23" max="24" width="1.83203125" style="0" customWidth="1"/>
    <col min="25" max="32" width="6.83203125" style="0" customWidth="1"/>
  </cols>
  <sheetData>
    <row r="1" spans="1:22" s="21" customFormat="1" ht="18.75" customHeight="1">
      <c r="A1" s="61"/>
      <c r="B1" s="62" t="s">
        <v>106</v>
      </c>
      <c r="F1" s="59"/>
      <c r="I1" s="59"/>
      <c r="L1" s="59"/>
      <c r="M1" s="20"/>
      <c r="O1" s="63"/>
      <c r="P1" s="63"/>
      <c r="Q1" s="63"/>
      <c r="S1" s="24" t="s">
        <v>165</v>
      </c>
      <c r="V1" s="24" t="s">
        <v>166</v>
      </c>
    </row>
    <row r="2" spans="21:22" ht="12.75">
      <c r="U2" s="55"/>
      <c r="V2" s="55"/>
    </row>
    <row r="3" ht="15.75">
      <c r="B3" s="64" t="s">
        <v>167</v>
      </c>
    </row>
    <row r="4" ht="12.75" customHeight="1"/>
    <row r="5" spans="1:22" ht="15.75">
      <c r="A5" s="29" t="s">
        <v>0</v>
      </c>
      <c r="B5" s="30" t="s">
        <v>1</v>
      </c>
      <c r="C5" s="30" t="s">
        <v>2</v>
      </c>
      <c r="D5" s="29" t="s">
        <v>3</v>
      </c>
      <c r="E5" s="30" t="s">
        <v>4</v>
      </c>
      <c r="F5" s="32" t="s">
        <v>99</v>
      </c>
      <c r="G5" s="32"/>
      <c r="H5" s="32"/>
      <c r="I5" s="32" t="s">
        <v>100</v>
      </c>
      <c r="J5" s="32"/>
      <c r="K5" s="32"/>
      <c r="L5" s="33" t="s">
        <v>101</v>
      </c>
      <c r="M5" s="33"/>
      <c r="N5" s="33"/>
      <c r="O5" s="33" t="s">
        <v>6</v>
      </c>
      <c r="P5" s="33"/>
      <c r="Q5" s="33"/>
      <c r="R5" s="33" t="s">
        <v>102</v>
      </c>
      <c r="S5" s="33"/>
      <c r="T5" s="33"/>
      <c r="U5" s="34" t="s">
        <v>168</v>
      </c>
      <c r="V5" s="34"/>
    </row>
    <row r="6" spans="1:22" s="25" customFormat="1" ht="15.75">
      <c r="A6" s="29"/>
      <c r="B6" s="30"/>
      <c r="C6" s="30"/>
      <c r="D6" s="29"/>
      <c r="E6" s="30"/>
      <c r="F6" s="38" t="s">
        <v>10</v>
      </c>
      <c r="G6" s="36" t="s">
        <v>11</v>
      </c>
      <c r="H6" s="37"/>
      <c r="I6" s="35" t="s">
        <v>10</v>
      </c>
      <c r="J6" s="36" t="s">
        <v>11</v>
      </c>
      <c r="K6" s="37"/>
      <c r="L6" s="38" t="s">
        <v>103</v>
      </c>
      <c r="M6" s="36" t="s">
        <v>11</v>
      </c>
      <c r="N6" s="37"/>
      <c r="O6" s="38" t="s">
        <v>12</v>
      </c>
      <c r="P6" s="36" t="s">
        <v>11</v>
      </c>
      <c r="Q6" s="37"/>
      <c r="R6" s="38" t="s">
        <v>12</v>
      </c>
      <c r="S6" s="36" t="s">
        <v>11</v>
      </c>
      <c r="T6" s="37"/>
      <c r="U6" s="40" t="s">
        <v>11</v>
      </c>
      <c r="V6" s="41" t="s">
        <v>13</v>
      </c>
    </row>
    <row r="7" spans="1:22" s="25" customFormat="1" ht="15.75">
      <c r="A7" s="56"/>
      <c r="B7" s="57"/>
      <c r="C7" s="57"/>
      <c r="D7" s="56"/>
      <c r="E7" s="57"/>
      <c r="F7" s="35"/>
      <c r="G7" s="36"/>
      <c r="H7" s="37"/>
      <c r="I7" s="35"/>
      <c r="J7" s="36"/>
      <c r="K7" s="37"/>
      <c r="L7" s="35"/>
      <c r="M7" s="36"/>
      <c r="N7" s="37"/>
      <c r="O7" s="35"/>
      <c r="P7" s="36"/>
      <c r="Q7" s="37"/>
      <c r="R7" s="38"/>
      <c r="S7" s="36"/>
      <c r="T7" s="37"/>
      <c r="U7" s="40"/>
      <c r="V7" s="41"/>
    </row>
    <row r="8" spans="1:22" ht="15.75">
      <c r="A8" s="44">
        <v>272</v>
      </c>
      <c r="B8" s="45" t="s">
        <v>91</v>
      </c>
      <c r="C8" s="45" t="s">
        <v>92</v>
      </c>
      <c r="D8" s="46">
        <v>1996</v>
      </c>
      <c r="E8" s="45" t="s">
        <v>16</v>
      </c>
      <c r="F8" s="12">
        <v>12.84</v>
      </c>
      <c r="G8" s="13">
        <f>IF(F8&gt;0,ROUNDDOWN(((100/F8)-4.341)/0.00676,0)," ")</f>
        <v>509</v>
      </c>
      <c r="H8" s="14"/>
      <c r="I8" s="12">
        <v>12.49</v>
      </c>
      <c r="J8" s="13">
        <f>IF(I8&gt;0,ROUNDDOWN(((80/I8)-1.40833)/0.00943,0)," ")</f>
        <v>529</v>
      </c>
      <c r="K8" s="14"/>
      <c r="L8" s="12">
        <v>1.5</v>
      </c>
      <c r="M8" s="13">
        <f>IF(L8&gt;0,ROUNDDOWN((SQRT(L8)-0.841)/0.0008,0)," ")</f>
        <v>479</v>
      </c>
      <c r="N8" s="14"/>
      <c r="O8" s="12">
        <v>5.37</v>
      </c>
      <c r="P8" s="13">
        <f>IF(O8&gt;0,ROUNDDOWN((SQRT(O8)-1.15028)/0.00219,0)," ")</f>
        <v>532</v>
      </c>
      <c r="Q8" s="14"/>
      <c r="R8" s="43">
        <v>33.15</v>
      </c>
      <c r="S8" s="13">
        <f>IF(R8&gt;0,ROUNDDOWN((SQRT(R8)-0.35)/0.01052,0)," ")</f>
        <v>514</v>
      </c>
      <c r="T8" s="14"/>
      <c r="U8" s="17">
        <f>SUM(G8,J8,M8,P8,S8)</f>
        <v>2563</v>
      </c>
      <c r="V8" s="18">
        <v>1</v>
      </c>
    </row>
    <row r="9" spans="1:22" ht="15.75">
      <c r="A9" s="44">
        <v>83</v>
      </c>
      <c r="B9" s="45" t="s">
        <v>39</v>
      </c>
      <c r="C9" s="45" t="s">
        <v>90</v>
      </c>
      <c r="D9" s="46">
        <v>1996</v>
      </c>
      <c r="E9" s="45" t="s">
        <v>41</v>
      </c>
      <c r="F9" s="12">
        <v>13.64</v>
      </c>
      <c r="G9" s="13">
        <f>IF(F9&gt;0,ROUNDDOWN(((100/F9)-4.341)/0.00676,0)," ")</f>
        <v>442</v>
      </c>
      <c r="H9" s="14"/>
      <c r="I9" s="12">
        <v>13.67</v>
      </c>
      <c r="J9" s="13">
        <f>IF(I9&gt;0,ROUNDDOWN(((80/I9)-1.40833)/0.00943,0)," ")</f>
        <v>471</v>
      </c>
      <c r="K9" s="14"/>
      <c r="L9" s="43">
        <v>1.68</v>
      </c>
      <c r="M9" s="13">
        <f>IF(L9&gt;0,ROUNDDOWN((SQRT(L9)-0.841)/0.0008,0)," ")</f>
        <v>568</v>
      </c>
      <c r="N9" s="14"/>
      <c r="O9" s="43">
        <v>5.11</v>
      </c>
      <c r="P9" s="13">
        <f>IF(O9&gt;0,ROUNDDOWN((SQRT(O9)-1.15028)/0.00219,0)," ")</f>
        <v>506</v>
      </c>
      <c r="Q9" s="14"/>
      <c r="R9" s="43">
        <v>33.1</v>
      </c>
      <c r="S9" s="13">
        <f>IF(R9&gt;0,ROUNDDOWN((SQRT(R9)-0.35)/0.01052,0)," ")</f>
        <v>513</v>
      </c>
      <c r="T9" s="14"/>
      <c r="U9" s="17">
        <f>SUM(G9,J9,M9,P9,S9)</f>
        <v>2500</v>
      </c>
      <c r="V9" s="18">
        <v>2</v>
      </c>
    </row>
    <row r="10" spans="1:22" ht="15.75">
      <c r="A10" s="44">
        <v>163</v>
      </c>
      <c r="B10" s="45" t="s">
        <v>95</v>
      </c>
      <c r="C10" s="45" t="s">
        <v>96</v>
      </c>
      <c r="D10" s="46">
        <v>1996</v>
      </c>
      <c r="E10" s="45" t="s">
        <v>44</v>
      </c>
      <c r="F10" s="12">
        <v>13.22</v>
      </c>
      <c r="G10" s="13">
        <f>IF(F10&gt;0,ROUNDDOWN(((100/F10)-4.341)/0.00676,0)," ")</f>
        <v>476</v>
      </c>
      <c r="H10" s="14"/>
      <c r="I10" s="12">
        <v>13.05</v>
      </c>
      <c r="J10" s="13">
        <f>IF(I10&gt;0,ROUNDDOWN(((80/I10)-1.40833)/0.00943,0)," ")</f>
        <v>500</v>
      </c>
      <c r="K10" s="14"/>
      <c r="L10" s="43">
        <v>1.5</v>
      </c>
      <c r="M10" s="13">
        <f>IF(L10&gt;0,ROUNDDOWN((SQRT(L10)-0.841)/0.0008,0)," ")</f>
        <v>479</v>
      </c>
      <c r="N10" s="14"/>
      <c r="O10" s="43">
        <v>5.06</v>
      </c>
      <c r="P10" s="13">
        <f>IF(O10&gt;0,ROUNDDOWN((SQRT(O10)-1.15028)/0.00219,0)," ")</f>
        <v>501</v>
      </c>
      <c r="Q10" s="14"/>
      <c r="R10" s="43">
        <v>34.95</v>
      </c>
      <c r="S10" s="13">
        <f>IF(R10&gt;0,ROUNDDOWN((SQRT(R10)-0.35)/0.01052,0)," ")</f>
        <v>528</v>
      </c>
      <c r="T10" s="14"/>
      <c r="U10" s="17">
        <f>SUM(G10,J10,M10,P10,S10)</f>
        <v>2484</v>
      </c>
      <c r="V10" s="18">
        <v>3</v>
      </c>
    </row>
    <row r="11" spans="1:22" ht="15.75">
      <c r="A11" s="44">
        <v>85</v>
      </c>
      <c r="B11" s="45" t="s">
        <v>104</v>
      </c>
      <c r="C11" s="45" t="s">
        <v>105</v>
      </c>
      <c r="D11" s="46">
        <v>1995</v>
      </c>
      <c r="E11" s="45" t="s">
        <v>41</v>
      </c>
      <c r="F11" s="12">
        <v>13.52</v>
      </c>
      <c r="G11" s="13">
        <f>IF(F11&gt;0,ROUNDDOWN(((100/F11)-4.341)/0.00676,0)," ")</f>
        <v>451</v>
      </c>
      <c r="H11" s="14"/>
      <c r="I11" s="12"/>
      <c r="J11" s="13"/>
      <c r="K11" s="14"/>
      <c r="L11" s="43">
        <v>1.61</v>
      </c>
      <c r="M11" s="13">
        <f>IF(L11&gt;0,ROUNDDOWN((SQRT(L11)-0.841)/0.0008,0)," ")</f>
        <v>534</v>
      </c>
      <c r="N11" s="14"/>
      <c r="O11" s="43">
        <v>4.57</v>
      </c>
      <c r="P11" s="13">
        <f>IF(O11&gt;0,ROUNDDOWN((SQRT(O11)-1.15028)/0.00219,0)," ")</f>
        <v>450</v>
      </c>
      <c r="Q11" s="14"/>
      <c r="R11" s="12"/>
      <c r="S11" s="13"/>
      <c r="T11" s="14"/>
      <c r="U11" s="17">
        <f>SUM(G11,J11,M11,P11,S11)</f>
        <v>1435</v>
      </c>
      <c r="V11" s="18">
        <v>4</v>
      </c>
    </row>
    <row r="12" spans="1:22" ht="15.75">
      <c r="A12" s="44">
        <v>82</v>
      </c>
      <c r="B12" s="45" t="s">
        <v>169</v>
      </c>
      <c r="C12" s="45" t="s">
        <v>170</v>
      </c>
      <c r="D12" s="46">
        <v>1996</v>
      </c>
      <c r="E12" s="45" t="s">
        <v>41</v>
      </c>
      <c r="F12" s="12"/>
      <c r="G12" s="13"/>
      <c r="H12" s="14"/>
      <c r="I12" s="12"/>
      <c r="J12" s="13"/>
      <c r="K12" s="14"/>
      <c r="L12" s="43"/>
      <c r="M12" s="13"/>
      <c r="N12" s="14"/>
      <c r="O12" s="43"/>
      <c r="P12" s="13"/>
      <c r="Q12" s="14"/>
      <c r="R12" s="43">
        <v>28.81</v>
      </c>
      <c r="S12" s="13">
        <f>IF(R12&gt;0,ROUNDDOWN((SQRT(R12)-0.35)/0.01052,0)," ")</f>
        <v>476</v>
      </c>
      <c r="T12" s="14"/>
      <c r="U12" s="17">
        <f>SUM(G12,J12,M12,P12,S12)</f>
        <v>476</v>
      </c>
      <c r="V12" s="18">
        <v>5</v>
      </c>
    </row>
    <row r="13" spans="21:22" ht="12.75">
      <c r="U13" s="55"/>
      <c r="V13" s="55"/>
    </row>
    <row r="14" ht="15.75">
      <c r="B14" s="64" t="s">
        <v>171</v>
      </c>
    </row>
    <row r="16" spans="1:22" ht="15.75">
      <c r="A16" s="29" t="s">
        <v>0</v>
      </c>
      <c r="B16" s="30" t="s">
        <v>1</v>
      </c>
      <c r="C16" s="30" t="s">
        <v>2</v>
      </c>
      <c r="D16" s="29" t="s">
        <v>3</v>
      </c>
      <c r="E16" s="30" t="s">
        <v>4</v>
      </c>
      <c r="F16" s="32" t="s">
        <v>99</v>
      </c>
      <c r="G16" s="32"/>
      <c r="H16" s="32"/>
      <c r="I16" s="32" t="s">
        <v>100</v>
      </c>
      <c r="J16" s="32"/>
      <c r="K16" s="32"/>
      <c r="L16" s="32" t="s">
        <v>172</v>
      </c>
      <c r="M16" s="32"/>
      <c r="N16" s="32"/>
      <c r="O16" s="33" t="s">
        <v>6</v>
      </c>
      <c r="P16" s="33"/>
      <c r="Q16" s="33"/>
      <c r="R16" s="33" t="s">
        <v>86</v>
      </c>
      <c r="S16" s="33"/>
      <c r="T16" s="33"/>
      <c r="U16" s="34" t="s">
        <v>173</v>
      </c>
      <c r="V16" s="34"/>
    </row>
    <row r="17" spans="1:22" ht="15.75">
      <c r="A17" s="29"/>
      <c r="B17" s="30"/>
      <c r="C17" s="30"/>
      <c r="D17" s="29"/>
      <c r="E17" s="30"/>
      <c r="F17" s="38" t="s">
        <v>10</v>
      </c>
      <c r="G17" s="36" t="s">
        <v>11</v>
      </c>
      <c r="H17" s="37"/>
      <c r="I17" s="35" t="s">
        <v>10</v>
      </c>
      <c r="J17" s="36" t="s">
        <v>11</v>
      </c>
      <c r="K17" s="37"/>
      <c r="L17" s="35" t="s">
        <v>10</v>
      </c>
      <c r="M17" s="36" t="s">
        <v>11</v>
      </c>
      <c r="N17" s="37"/>
      <c r="O17" s="38" t="s">
        <v>12</v>
      </c>
      <c r="P17" s="36" t="s">
        <v>11</v>
      </c>
      <c r="Q17" s="37"/>
      <c r="R17" s="38" t="s">
        <v>12</v>
      </c>
      <c r="S17" s="36" t="s">
        <v>11</v>
      </c>
      <c r="T17" s="37"/>
      <c r="U17" s="40" t="s">
        <v>11</v>
      </c>
      <c r="V17" s="41" t="s">
        <v>13</v>
      </c>
    </row>
    <row r="18" spans="1:22" ht="15.75">
      <c r="A18" s="56"/>
      <c r="B18" s="57"/>
      <c r="C18" s="57"/>
      <c r="D18" s="56"/>
      <c r="E18" s="57"/>
      <c r="F18" s="35"/>
      <c r="G18" s="36"/>
      <c r="H18" s="37"/>
      <c r="I18" s="35"/>
      <c r="J18" s="36"/>
      <c r="K18" s="37"/>
      <c r="L18" s="35"/>
      <c r="M18" s="36"/>
      <c r="N18" s="37"/>
      <c r="O18" s="38"/>
      <c r="P18" s="36"/>
      <c r="Q18" s="37"/>
      <c r="R18" s="38"/>
      <c r="S18" s="36"/>
      <c r="T18" s="37"/>
      <c r="U18" s="40"/>
      <c r="V18" s="41"/>
    </row>
    <row r="19" spans="1:22" ht="15.75">
      <c r="A19" s="44">
        <v>107</v>
      </c>
      <c r="B19" s="45" t="s">
        <v>174</v>
      </c>
      <c r="C19" s="45" t="s">
        <v>175</v>
      </c>
      <c r="D19" s="46">
        <v>1996</v>
      </c>
      <c r="E19" s="45" t="s">
        <v>23</v>
      </c>
      <c r="F19" s="12">
        <v>13.54</v>
      </c>
      <c r="G19" s="13">
        <f>IF(F19&gt;0,ROUNDDOWN(((100/F19)-4.341)/0.00676,0)," ")</f>
        <v>450</v>
      </c>
      <c r="H19" s="14"/>
      <c r="I19" s="12">
        <v>15.19</v>
      </c>
      <c r="J19" s="13">
        <f>IF(I19&gt;0,ROUNDDOWN(((80/I19)-1.40833)/0.00943,0)," ")</f>
        <v>409</v>
      </c>
      <c r="K19" s="14"/>
      <c r="L19" s="66">
        <v>0.004965046296296296</v>
      </c>
      <c r="M19" s="13">
        <f>IF(L19&gt;0,ROUNDDOWN(((2000/(L19*86400))-1.784)/0.006,0)," ")</f>
        <v>479</v>
      </c>
      <c r="N19" s="14"/>
      <c r="O19" s="43">
        <v>4.43</v>
      </c>
      <c r="P19" s="13">
        <f>IF(O19&gt;0,ROUNDDOWN((SQRT(O19)-1.15028)/0.00219,0)," ")</f>
        <v>435</v>
      </c>
      <c r="Q19" s="14"/>
      <c r="R19" s="43">
        <v>43</v>
      </c>
      <c r="S19" s="13">
        <f>IF(R19&gt;0,ROUNDDOWN((SQRT(R19)-1.936)/0.0124,0)," ")</f>
        <v>372</v>
      </c>
      <c r="T19" s="14"/>
      <c r="U19" s="17">
        <f>SUM(G19,J19,M19,P19,S19)</f>
        <v>2145</v>
      </c>
      <c r="V19" s="18">
        <v>1</v>
      </c>
    </row>
    <row r="20" spans="1:22" ht="15.75">
      <c r="A20" s="44">
        <v>167</v>
      </c>
      <c r="B20" s="48" t="s">
        <v>176</v>
      </c>
      <c r="C20" s="48" t="s">
        <v>177</v>
      </c>
      <c r="D20" s="46">
        <v>1996</v>
      </c>
      <c r="E20" s="45" t="s">
        <v>44</v>
      </c>
      <c r="F20" s="12">
        <v>15.42</v>
      </c>
      <c r="G20" s="13">
        <f>IF(F20&gt;0,ROUNDDOWN(((100/F20)-4.341)/0.00676,0)," ")</f>
        <v>317</v>
      </c>
      <c r="H20" s="14"/>
      <c r="I20" s="12">
        <v>17.89</v>
      </c>
      <c r="J20" s="13">
        <f>IF(I20&gt;0,ROUNDDOWN(((80/I20)-1.40833)/0.00943,0)," ")</f>
        <v>324</v>
      </c>
      <c r="K20" s="14"/>
      <c r="L20" s="66">
        <v>0.005905092592592593</v>
      </c>
      <c r="M20" s="13">
        <f>IF(L20&gt;0,ROUNDDOWN(((2000/(L20*86400))-1.784)/0.006,0)," ")</f>
        <v>356</v>
      </c>
      <c r="N20" s="14"/>
      <c r="O20" s="43">
        <v>4.18</v>
      </c>
      <c r="P20" s="13">
        <f>IF(O20&gt;0,ROUNDDOWN((SQRT(O20)-1.15028)/0.00219,0)," ")</f>
        <v>408</v>
      </c>
      <c r="Q20" s="14"/>
      <c r="R20" s="43">
        <v>35.5</v>
      </c>
      <c r="S20" s="13">
        <f>IF(R20&gt;0,ROUNDDOWN((SQRT(R20)-1.936)/0.0124,0)," ")</f>
        <v>324</v>
      </c>
      <c r="T20" s="14"/>
      <c r="U20" s="17">
        <f>SUM(G20,J20,M20,P20,S20)</f>
        <v>1729</v>
      </c>
      <c r="V20" s="18">
        <v>2</v>
      </c>
    </row>
    <row r="21" spans="1:22" ht="15.75">
      <c r="A21" s="44">
        <v>271</v>
      </c>
      <c r="B21" s="45" t="s">
        <v>93</v>
      </c>
      <c r="C21" s="45" t="s">
        <v>94</v>
      </c>
      <c r="D21" s="46">
        <v>1996</v>
      </c>
      <c r="E21" s="45" t="s">
        <v>16</v>
      </c>
      <c r="F21" s="12">
        <v>13.4</v>
      </c>
      <c r="G21" s="13">
        <f>IF(F21&gt;0,ROUNDDOWN(((100/F21)-4.341)/0.00676,0)," ")</f>
        <v>461</v>
      </c>
      <c r="H21" s="14"/>
      <c r="I21" s="12">
        <v>13.77</v>
      </c>
      <c r="J21" s="13">
        <f>IF(I21&gt;0,ROUNDDOWN(((80/I21)-1.40833)/0.00943,0)," ")</f>
        <v>466</v>
      </c>
      <c r="K21" s="14"/>
      <c r="L21" s="15"/>
      <c r="M21" s="13" t="str">
        <f>IF(L21&gt;0,ROUNDDOWN(((2000/(L21*86400))-1.784)/0.006,0)," ")</f>
        <v> </v>
      </c>
      <c r="N21" s="14"/>
      <c r="O21" s="43">
        <v>4.57</v>
      </c>
      <c r="P21" s="13">
        <f>IF(O21&gt;0,ROUNDDOWN((SQRT(O21)-1.15028)/0.00219,0)," ")</f>
        <v>450</v>
      </c>
      <c r="Q21" s="14"/>
      <c r="R21" s="43">
        <v>39</v>
      </c>
      <c r="S21" s="13">
        <f>IF(R21&gt;0,ROUNDDOWN((SQRT(R21)-1.936)/0.0124,0)," ")</f>
        <v>347</v>
      </c>
      <c r="T21" s="14"/>
      <c r="U21" s="17">
        <f>SUM(G21,J21,M21,P21,S21)</f>
        <v>1724</v>
      </c>
      <c r="V21" s="18">
        <v>3</v>
      </c>
    </row>
    <row r="22" spans="1:22" ht="15.75">
      <c r="A22" s="44">
        <v>165</v>
      </c>
      <c r="B22" s="45" t="s">
        <v>98</v>
      </c>
      <c r="C22" s="45" t="s">
        <v>56</v>
      </c>
      <c r="D22" s="46">
        <v>1996</v>
      </c>
      <c r="E22" s="65" t="s">
        <v>44</v>
      </c>
      <c r="F22" s="12">
        <v>15.78</v>
      </c>
      <c r="G22" s="13">
        <f>IF(F22&gt;0,ROUNDDOWN(((100/F22)-4.341)/0.00676,0)," ")</f>
        <v>295</v>
      </c>
      <c r="H22" s="14"/>
      <c r="I22" s="12">
        <v>18.09</v>
      </c>
      <c r="J22" s="13">
        <f>IF(I22&gt;0,ROUNDDOWN(((80/I22)-1.40833)/0.00943,0)," ")</f>
        <v>319</v>
      </c>
      <c r="K22" s="14"/>
      <c r="L22" s="66">
        <v>0.006266898148148148</v>
      </c>
      <c r="M22" s="13">
        <f>IF(L22&gt;0,ROUNDDOWN(((2000/(L22*86400))-1.784)/0.006,0)," ")</f>
        <v>318</v>
      </c>
      <c r="N22" s="14"/>
      <c r="O22" s="43">
        <v>2.57</v>
      </c>
      <c r="P22" s="13">
        <f>IF(O22&gt;0,ROUNDDOWN((SQRT(O22)-1.15028)/0.00219,0)," ")</f>
        <v>206</v>
      </c>
      <c r="Q22" s="14"/>
      <c r="R22" s="43">
        <v>30.5</v>
      </c>
      <c r="S22" s="13">
        <f>IF(R22&gt;0,ROUNDDOWN((SQRT(R22)-1.936)/0.0124,0)," ")</f>
        <v>289</v>
      </c>
      <c r="T22" s="14"/>
      <c r="U22" s="17">
        <f>SUM(G22,J22,M22,P22,S22)</f>
        <v>1427</v>
      </c>
      <c r="V22" s="18">
        <v>4</v>
      </c>
    </row>
    <row r="24" ht="15.75">
      <c r="B24" s="64" t="s">
        <v>178</v>
      </c>
    </row>
    <row r="26" spans="1:22" ht="15.75">
      <c r="A26" s="29" t="s">
        <v>0</v>
      </c>
      <c r="B26" s="30" t="s">
        <v>1</v>
      </c>
      <c r="C26" s="30" t="s">
        <v>2</v>
      </c>
      <c r="D26" s="29" t="s">
        <v>3</v>
      </c>
      <c r="E26" s="30" t="s">
        <v>4</v>
      </c>
      <c r="F26" s="32" t="s">
        <v>99</v>
      </c>
      <c r="G26" s="32"/>
      <c r="H26" s="32"/>
      <c r="I26" s="32" t="s">
        <v>100</v>
      </c>
      <c r="J26" s="32"/>
      <c r="K26" s="32"/>
      <c r="L26" s="33" t="s">
        <v>179</v>
      </c>
      <c r="M26" s="33"/>
      <c r="N26" s="33"/>
      <c r="O26" s="33" t="s">
        <v>6</v>
      </c>
      <c r="P26" s="33"/>
      <c r="Q26" s="33"/>
      <c r="R26" s="33" t="s">
        <v>180</v>
      </c>
      <c r="S26" s="33"/>
      <c r="T26" s="33"/>
      <c r="U26" s="34" t="s">
        <v>181</v>
      </c>
      <c r="V26" s="34"/>
    </row>
    <row r="27" spans="1:22" ht="15.75">
      <c r="A27" s="29"/>
      <c r="B27" s="30"/>
      <c r="C27" s="30"/>
      <c r="D27" s="29"/>
      <c r="E27" s="30"/>
      <c r="F27" s="38" t="s">
        <v>10</v>
      </c>
      <c r="G27" s="36" t="s">
        <v>11</v>
      </c>
      <c r="H27" s="37"/>
      <c r="I27" s="35" t="s">
        <v>10</v>
      </c>
      <c r="J27" s="36" t="s">
        <v>11</v>
      </c>
      <c r="K27" s="37"/>
      <c r="L27" s="38" t="s">
        <v>12</v>
      </c>
      <c r="M27" s="36" t="s">
        <v>11</v>
      </c>
      <c r="N27" s="37"/>
      <c r="O27" s="38" t="s">
        <v>12</v>
      </c>
      <c r="P27" s="36" t="s">
        <v>11</v>
      </c>
      <c r="Q27" s="37"/>
      <c r="R27" s="38" t="s">
        <v>12</v>
      </c>
      <c r="S27" s="36" t="s">
        <v>11</v>
      </c>
      <c r="T27" s="37"/>
      <c r="U27" s="40" t="s">
        <v>11</v>
      </c>
      <c r="V27" s="41" t="s">
        <v>13</v>
      </c>
    </row>
    <row r="28" spans="1:22" ht="15.75">
      <c r="A28" s="56"/>
      <c r="B28" s="57"/>
      <c r="C28" s="57"/>
      <c r="D28" s="56"/>
      <c r="E28" s="57"/>
      <c r="F28" s="35"/>
      <c r="G28" s="36"/>
      <c r="H28" s="37"/>
      <c r="I28" s="35"/>
      <c r="J28" s="36"/>
      <c r="K28" s="37"/>
      <c r="L28" s="38"/>
      <c r="M28" s="36"/>
      <c r="N28" s="37"/>
      <c r="O28" s="38"/>
      <c r="P28" s="36"/>
      <c r="Q28" s="37"/>
      <c r="R28" s="38"/>
      <c r="S28" s="36"/>
      <c r="T28" s="37"/>
      <c r="U28" s="40"/>
      <c r="V28" s="41"/>
    </row>
    <row r="29" spans="1:22" ht="15.75">
      <c r="A29" s="44">
        <v>270</v>
      </c>
      <c r="B29" s="45" t="s">
        <v>97</v>
      </c>
      <c r="C29" s="45" t="s">
        <v>54</v>
      </c>
      <c r="D29" s="46">
        <v>1996</v>
      </c>
      <c r="E29" s="45" t="s">
        <v>16</v>
      </c>
      <c r="F29" s="12">
        <v>13.52</v>
      </c>
      <c r="G29" s="13">
        <f>IF(F29&gt;0,ROUNDDOWN(((100/F29)-4.341)/0.00676,0)," ")</f>
        <v>451</v>
      </c>
      <c r="H29" s="14"/>
      <c r="I29" s="12">
        <v>13.53</v>
      </c>
      <c r="J29" s="13">
        <f>IF(I29&gt;0,ROUNDDOWN(((80/I29)-1.40833)/0.00943,0)," ")</f>
        <v>477</v>
      </c>
      <c r="K29" s="14"/>
      <c r="L29" s="43">
        <v>20.19</v>
      </c>
      <c r="M29" s="13">
        <f>IF(L29&gt;0,ROUNDDOWN((SQRT(L29)-1.4)/0.008,0)," ")</f>
        <v>386</v>
      </c>
      <c r="N29" s="14"/>
      <c r="O29" s="43">
        <v>4.73</v>
      </c>
      <c r="P29" s="13">
        <f>IF(O29&gt;0,ROUNDDOWN((SQRT(O29)-1.15028)/0.00219,0)," ")</f>
        <v>467</v>
      </c>
      <c r="Q29" s="14"/>
      <c r="R29" s="43">
        <v>9.09</v>
      </c>
      <c r="S29" s="13">
        <f>IF(R29&gt;0,ROUNDDOWN((SQRT(R29)-1.279)/0.0037,0)," ")</f>
        <v>469</v>
      </c>
      <c r="T29" s="14"/>
      <c r="U29" s="17">
        <f>SUM(G29,J29,M29,P29,S29)</f>
        <v>2250</v>
      </c>
      <c r="V29" s="18">
        <v>1</v>
      </c>
    </row>
  </sheetData>
  <mergeCells count="33">
    <mergeCell ref="O26:Q26"/>
    <mergeCell ref="R26:T26"/>
    <mergeCell ref="U26:V26"/>
    <mergeCell ref="R16:T16"/>
    <mergeCell ref="U16:V16"/>
    <mergeCell ref="A26:A27"/>
    <mergeCell ref="B26:B27"/>
    <mergeCell ref="C26:C27"/>
    <mergeCell ref="D26:D27"/>
    <mergeCell ref="E26:E27"/>
    <mergeCell ref="F26:H26"/>
    <mergeCell ref="I26:K26"/>
    <mergeCell ref="L26:N26"/>
    <mergeCell ref="U5:V5"/>
    <mergeCell ref="A16:A17"/>
    <mergeCell ref="B16:B17"/>
    <mergeCell ref="C16:C17"/>
    <mergeCell ref="D16:D17"/>
    <mergeCell ref="E16:E17"/>
    <mergeCell ref="F16:H16"/>
    <mergeCell ref="I16:K16"/>
    <mergeCell ref="L16:N16"/>
    <mergeCell ref="O16:Q16"/>
    <mergeCell ref="I5:K5"/>
    <mergeCell ref="L5:N5"/>
    <mergeCell ref="O5:Q5"/>
    <mergeCell ref="R5:T5"/>
    <mergeCell ref="C5:C6"/>
    <mergeCell ref="D5:D6"/>
    <mergeCell ref="E5:E6"/>
    <mergeCell ref="F5:H5"/>
    <mergeCell ref="A5:A6"/>
    <mergeCell ref="B5:B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Hähnel</dc:creator>
  <cp:keywords/>
  <dc:description/>
  <cp:lastModifiedBy>Hähnel</cp:lastModifiedBy>
  <cp:lastPrinted>2010-04-25T05:45:23Z</cp:lastPrinted>
  <dcterms:created xsi:type="dcterms:W3CDTF">2009-05-03T05:57:49Z</dcterms:created>
  <dcterms:modified xsi:type="dcterms:W3CDTF">2010-04-25T05:46:00Z</dcterms:modified>
  <cp:category/>
  <cp:version/>
  <cp:contentType/>
  <cp:contentStatus/>
</cp:coreProperties>
</file>