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9155" windowHeight="10740"/>
  </bookViews>
  <sheets>
    <sheet name="Mehrkampf" sheetId="1" r:id="rId1"/>
  </sheets>
  <calcPr calcId="145621"/>
</workbook>
</file>

<file path=xl/calcChain.xml><?xml version="1.0" encoding="utf-8"?>
<calcChain xmlns="http://schemas.openxmlformats.org/spreadsheetml/2006/main">
  <c r="R140" i="1"/>
  <c r="R141"/>
  <c r="R142"/>
  <c r="R143"/>
  <c r="R144"/>
  <c r="R145"/>
  <c r="R146"/>
  <c r="R147"/>
  <c r="R148"/>
  <c r="R149"/>
  <c r="R139"/>
  <c r="M140"/>
  <c r="M141"/>
  <c r="M142"/>
  <c r="M143"/>
  <c r="M144"/>
  <c r="M145"/>
  <c r="M146"/>
  <c r="M147"/>
  <c r="M148"/>
  <c r="M149"/>
  <c r="M139"/>
  <c r="O146"/>
  <c r="O140"/>
  <c r="O141"/>
  <c r="O142"/>
  <c r="O143"/>
  <c r="O144"/>
  <c r="O145"/>
  <c r="O147"/>
  <c r="O148"/>
  <c r="O149"/>
  <c r="O139"/>
  <c r="K140"/>
  <c r="K141"/>
  <c r="K142"/>
  <c r="K143"/>
  <c r="K144"/>
  <c r="K145"/>
  <c r="K146"/>
  <c r="K148"/>
  <c r="K149"/>
  <c r="K139"/>
  <c r="H140"/>
  <c r="H141"/>
  <c r="H142"/>
  <c r="H143"/>
  <c r="H144"/>
  <c r="H145"/>
  <c r="H146"/>
  <c r="H147"/>
  <c r="H148"/>
  <c r="H149"/>
  <c r="H139"/>
  <c r="U149" l="1"/>
  <c r="T149" s="1"/>
  <c r="U147"/>
  <c r="T147" s="1"/>
  <c r="U142"/>
  <c r="T142" s="1"/>
  <c r="U143"/>
  <c r="T143" s="1"/>
  <c r="U145"/>
  <c r="T145" s="1"/>
  <c r="U146"/>
  <c r="T146" s="1"/>
  <c r="U148"/>
  <c r="T148" s="1"/>
  <c r="U144"/>
  <c r="T144" s="1"/>
  <c r="U140"/>
  <c r="T140" s="1"/>
  <c r="U141"/>
  <c r="T141" s="1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08"/>
  <c r="M72"/>
  <c r="M73"/>
  <c r="M74"/>
  <c r="M75"/>
  <c r="M76"/>
  <c r="M77"/>
  <c r="M78"/>
  <c r="M79"/>
  <c r="M80"/>
  <c r="M81"/>
  <c r="M82"/>
  <c r="M83"/>
  <c r="M84"/>
  <c r="M85"/>
  <c r="M71"/>
  <c r="H199"/>
  <c r="H198"/>
  <c r="H181"/>
  <c r="H180"/>
  <c r="H179"/>
  <c r="R199"/>
  <c r="R198"/>
  <c r="R180"/>
  <c r="R181"/>
  <c r="R179"/>
  <c r="M199"/>
  <c r="M198"/>
  <c r="M181"/>
  <c r="M180"/>
  <c r="M179"/>
  <c r="U123" l="1"/>
  <c r="U119"/>
  <c r="U115"/>
  <c r="T115" s="1"/>
  <c r="U111"/>
  <c r="U126"/>
  <c r="U122"/>
  <c r="U118"/>
  <c r="T118" s="1"/>
  <c r="U114"/>
  <c r="U110"/>
  <c r="U124"/>
  <c r="U120"/>
  <c r="U116"/>
  <c r="T116" s="1"/>
  <c r="U112"/>
  <c r="T112" s="1"/>
  <c r="U125"/>
  <c r="U121"/>
  <c r="U117"/>
  <c r="T117" s="1"/>
  <c r="U113"/>
  <c r="T113" s="1"/>
  <c r="U109"/>
  <c r="T119"/>
  <c r="T111"/>
  <c r="T114"/>
  <c r="U59"/>
  <c r="T59" s="1"/>
  <c r="U63"/>
  <c r="T63" s="1"/>
  <c r="U58"/>
  <c r="T58" s="1"/>
  <c r="U60"/>
  <c r="T60" s="1"/>
  <c r="U55"/>
  <c r="T55" s="1"/>
  <c r="U61"/>
  <c r="T61" s="1"/>
  <c r="U62"/>
  <c r="T62" s="1"/>
  <c r="U54"/>
  <c r="T54" s="1"/>
  <c r="U56"/>
  <c r="T56" s="1"/>
  <c r="U23"/>
  <c r="T23" s="1"/>
  <c r="U24"/>
  <c r="T24" s="1"/>
  <c r="U25"/>
  <c r="T25" s="1"/>
  <c r="U26"/>
  <c r="T26" s="1"/>
  <c r="U27"/>
  <c r="T27" s="1"/>
  <c r="U28"/>
  <c r="T28" s="1"/>
  <c r="U29"/>
  <c r="T29" s="1"/>
  <c r="U30"/>
  <c r="T30" s="1"/>
  <c r="M190" l="1"/>
  <c r="M171"/>
  <c r="M189"/>
  <c r="R190"/>
  <c r="O190"/>
  <c r="K190"/>
  <c r="H190"/>
  <c r="R189"/>
  <c r="O189"/>
  <c r="K189"/>
  <c r="H189"/>
  <c r="O171"/>
  <c r="H171"/>
  <c r="M170"/>
  <c r="R170"/>
  <c r="O170"/>
  <c r="K170"/>
  <c r="H170"/>
  <c r="H169" l="1"/>
  <c r="K169"/>
  <c r="O169"/>
  <c r="U170"/>
  <c r="T170" s="1"/>
  <c r="U171"/>
  <c r="T171" s="1"/>
  <c r="H172"/>
  <c r="K172"/>
  <c r="O172"/>
  <c r="H178"/>
  <c r="K178"/>
  <c r="O178"/>
  <c r="R178"/>
  <c r="K179"/>
  <c r="O179"/>
  <c r="K180"/>
  <c r="O180"/>
  <c r="K181"/>
  <c r="O181"/>
  <c r="H182"/>
  <c r="K182"/>
  <c r="O182"/>
  <c r="R182"/>
  <c r="M94"/>
  <c r="M95"/>
  <c r="M96"/>
  <c r="M97"/>
  <c r="M98"/>
  <c r="M99"/>
  <c r="M100"/>
  <c r="M93"/>
  <c r="R100"/>
  <c r="O100"/>
  <c r="K100"/>
  <c r="H100"/>
  <c r="R99"/>
  <c r="O99"/>
  <c r="K99"/>
  <c r="H99"/>
  <c r="R98"/>
  <c r="O98"/>
  <c r="K98"/>
  <c r="H98"/>
  <c r="R97"/>
  <c r="O97"/>
  <c r="K97"/>
  <c r="H97"/>
  <c r="R96"/>
  <c r="O96"/>
  <c r="K96"/>
  <c r="H96"/>
  <c r="R95"/>
  <c r="O95"/>
  <c r="K95"/>
  <c r="H95"/>
  <c r="R94"/>
  <c r="O94"/>
  <c r="K94"/>
  <c r="H94"/>
  <c r="R93"/>
  <c r="O93"/>
  <c r="K93"/>
  <c r="H93"/>
  <c r="O71"/>
  <c r="R85"/>
  <c r="O85"/>
  <c r="K85"/>
  <c r="H85"/>
  <c r="R84"/>
  <c r="O84"/>
  <c r="K84"/>
  <c r="H84"/>
  <c r="R83"/>
  <c r="O83"/>
  <c r="K83"/>
  <c r="H83"/>
  <c r="R82"/>
  <c r="O82"/>
  <c r="K82"/>
  <c r="H82"/>
  <c r="R81"/>
  <c r="O81"/>
  <c r="K81"/>
  <c r="H81"/>
  <c r="R80"/>
  <c r="O80"/>
  <c r="K80"/>
  <c r="H80"/>
  <c r="R79"/>
  <c r="O79"/>
  <c r="K79"/>
  <c r="H79"/>
  <c r="R78"/>
  <c r="O78"/>
  <c r="K78"/>
  <c r="H78"/>
  <c r="R77"/>
  <c r="O77"/>
  <c r="K77"/>
  <c r="H77"/>
  <c r="R76"/>
  <c r="O76"/>
  <c r="K76"/>
  <c r="H76"/>
  <c r="R75"/>
  <c r="O75"/>
  <c r="K75"/>
  <c r="H75"/>
  <c r="R74"/>
  <c r="O74"/>
  <c r="K74"/>
  <c r="H74"/>
  <c r="R73"/>
  <c r="O73"/>
  <c r="K73"/>
  <c r="H73"/>
  <c r="R72"/>
  <c r="O72"/>
  <c r="K72"/>
  <c r="H72"/>
  <c r="R71"/>
  <c r="K71"/>
  <c r="H71"/>
  <c r="U178" l="1"/>
  <c r="T178" s="1"/>
  <c r="U179"/>
  <c r="T179" s="1"/>
  <c r="U181"/>
  <c r="T181" s="1"/>
  <c r="U182"/>
  <c r="T182" s="1"/>
  <c r="U172"/>
  <c r="T172" s="1"/>
  <c r="U180"/>
  <c r="T180" s="1"/>
  <c r="U169"/>
  <c r="T169" s="1"/>
  <c r="U75"/>
  <c r="T75" s="1"/>
  <c r="U77"/>
  <c r="T77" s="1"/>
  <c r="U78"/>
  <c r="T78" s="1"/>
  <c r="U79"/>
  <c r="T79" s="1"/>
  <c r="U80"/>
  <c r="T80" s="1"/>
  <c r="U82"/>
  <c r="T82" s="1"/>
  <c r="U83"/>
  <c r="T83" s="1"/>
  <c r="U84"/>
  <c r="T84" s="1"/>
  <c r="U85"/>
  <c r="T85" s="1"/>
  <c r="U94"/>
  <c r="T94" s="1"/>
  <c r="U95"/>
  <c r="T95" s="1"/>
  <c r="U96"/>
  <c r="T96" s="1"/>
  <c r="U97"/>
  <c r="T97" s="1"/>
  <c r="U74"/>
  <c r="T74" s="1"/>
  <c r="U76"/>
  <c r="T76" s="1"/>
  <c r="U81"/>
  <c r="T81" s="1"/>
  <c r="U39" l="1"/>
  <c r="T39" s="1"/>
  <c r="U40"/>
  <c r="T40" s="1"/>
  <c r="U41"/>
  <c r="T41" s="1"/>
  <c r="U42"/>
  <c r="T42" s="1"/>
  <c r="U43"/>
  <c r="T43" s="1"/>
  <c r="U44"/>
  <c r="T44" s="1"/>
  <c r="U45"/>
  <c r="T45" s="1"/>
  <c r="U46"/>
  <c r="T46" s="1"/>
  <c r="AF45"/>
  <c r="U8"/>
  <c r="T8" s="1"/>
  <c r="U9"/>
  <c r="T9" s="1"/>
  <c r="U10"/>
  <c r="T10" s="1"/>
  <c r="U11"/>
  <c r="T11" s="1"/>
  <c r="U12"/>
  <c r="T12" s="1"/>
  <c r="U14"/>
  <c r="T14" s="1"/>
  <c r="U13"/>
  <c r="T13" s="1"/>
  <c r="O199" l="1"/>
  <c r="O200"/>
  <c r="O198"/>
  <c r="K200"/>
  <c r="K198"/>
  <c r="H200"/>
  <c r="U31"/>
  <c r="T31" s="1"/>
  <c r="U47"/>
  <c r="T47" s="1"/>
  <c r="U15"/>
  <c r="T15" s="1"/>
  <c r="T120"/>
  <c r="T121"/>
  <c r="T122"/>
  <c r="T123"/>
  <c r="T124"/>
  <c r="T125"/>
  <c r="T126"/>
  <c r="T110"/>
  <c r="T109"/>
  <c r="U108"/>
  <c r="T108" s="1"/>
  <c r="U99"/>
  <c r="T99" s="1"/>
  <c r="U100"/>
  <c r="T100" s="1"/>
  <c r="U98"/>
  <c r="T98" s="1"/>
  <c r="U93"/>
  <c r="T93" s="1"/>
  <c r="U86"/>
  <c r="T86" s="1"/>
  <c r="U73"/>
  <c r="T73" s="1"/>
  <c r="U72"/>
  <c r="T72" s="1"/>
  <c r="U71"/>
  <c r="T71" s="1"/>
  <c r="U64"/>
  <c r="T64" s="1"/>
  <c r="U57"/>
  <c r="T57" s="1"/>
  <c r="U38"/>
  <c r="T38" s="1"/>
  <c r="U7"/>
  <c r="T7" s="1"/>
  <c r="U139"/>
  <c r="T139" s="1"/>
  <c r="O191"/>
  <c r="U199" l="1"/>
  <c r="T199" s="1"/>
  <c r="U198"/>
  <c r="T198" s="1"/>
  <c r="U190"/>
  <c r="T190" s="1"/>
  <c r="U189"/>
  <c r="T189" s="1"/>
  <c r="R200" l="1"/>
  <c r="R197"/>
  <c r="O197"/>
  <c r="K197"/>
  <c r="H197"/>
  <c r="R191"/>
  <c r="K191"/>
  <c r="H191"/>
  <c r="O188"/>
  <c r="K188"/>
  <c r="H188"/>
  <c r="U200" l="1"/>
  <c r="T200" s="1"/>
  <c r="U197"/>
  <c r="T197" s="1"/>
  <c r="U188"/>
  <c r="T188" s="1"/>
  <c r="U191"/>
  <c r="T191" s="1"/>
  <c r="AJ87" l="1"/>
  <c r="AG87"/>
  <c r="AD87"/>
  <c r="AA87"/>
  <c r="R101"/>
  <c r="O101"/>
  <c r="K101"/>
  <c r="H101"/>
  <c r="R92"/>
  <c r="O92"/>
  <c r="K92"/>
  <c r="H92"/>
  <c r="U101" l="1"/>
  <c r="T101" s="1"/>
  <c r="U92"/>
  <c r="T92" s="1"/>
  <c r="R70" l="1"/>
  <c r="O70"/>
  <c r="K70"/>
  <c r="H70"/>
  <c r="U70" l="1"/>
  <c r="T70" s="1"/>
  <c r="R150" l="1"/>
  <c r="O150"/>
  <c r="K150"/>
  <c r="H150"/>
  <c r="R138"/>
  <c r="O138"/>
  <c r="K138"/>
  <c r="H138"/>
  <c r="U150" l="1"/>
  <c r="T150" s="1"/>
  <c r="U138"/>
  <c r="T138" s="1"/>
  <c r="R127" l="1"/>
  <c r="O127"/>
  <c r="K127"/>
  <c r="H127"/>
  <c r="R107"/>
  <c r="O107"/>
  <c r="K107"/>
  <c r="H107"/>
  <c r="U127" l="1"/>
  <c r="T127" s="1"/>
  <c r="U107"/>
  <c r="T107" s="1"/>
  <c r="AJ32"/>
  <c r="AG32"/>
  <c r="AD32"/>
  <c r="AA32"/>
  <c r="AF15"/>
  <c r="AF14"/>
  <c r="AF9"/>
  <c r="AF8"/>
  <c r="AJ7"/>
  <c r="AF7"/>
  <c r="AG7" s="1"/>
  <c r="AD7"/>
  <c r="AA7"/>
  <c r="AD8" l="1"/>
  <c r="AG8"/>
  <c r="AG9" s="1"/>
  <c r="AA8"/>
  <c r="AA9" s="1"/>
  <c r="AJ8"/>
  <c r="AJ9" s="1"/>
  <c r="AD9"/>
  <c r="AD14" s="1"/>
  <c r="AA14" l="1"/>
  <c r="AG14"/>
  <c r="AJ14"/>
  <c r="AG15" l="1"/>
  <c r="AA15"/>
  <c r="AJ15"/>
  <c r="AD15" l="1"/>
  <c r="AF47"/>
  <c r="AF46"/>
  <c r="AF39"/>
  <c r="AJ38"/>
  <c r="AF38"/>
  <c r="AG38" s="1"/>
  <c r="AD38"/>
  <c r="AA38"/>
  <c r="AF31"/>
  <c r="AF30"/>
  <c r="AF29"/>
  <c r="AF28"/>
  <c r="AJ22"/>
  <c r="AF22"/>
  <c r="AG22" s="1"/>
  <c r="AD22"/>
  <c r="AA22"/>
  <c r="AJ28" l="1"/>
  <c r="AJ29" s="1"/>
  <c r="AJ30" s="1"/>
  <c r="AA28"/>
  <c r="AA29" s="1"/>
  <c r="AA30" s="1"/>
  <c r="AA39"/>
  <c r="AA45" s="1"/>
  <c r="AJ39"/>
  <c r="AJ45" s="1"/>
  <c r="AG39"/>
  <c r="AG45" s="1"/>
  <c r="AD39"/>
  <c r="AD45" s="1"/>
  <c r="AG28"/>
  <c r="AG29" s="1"/>
  <c r="AD28"/>
  <c r="AD29" s="1"/>
  <c r="U22" l="1"/>
  <c r="T22" s="1"/>
  <c r="AJ46"/>
  <c r="AA46"/>
  <c r="AG46"/>
  <c r="AD46"/>
  <c r="AG30"/>
  <c r="AD30"/>
  <c r="AD31" l="1"/>
  <c r="AJ47" l="1"/>
  <c r="AG47" l="1"/>
  <c r="AA47"/>
  <c r="AD47"/>
  <c r="AG31"/>
  <c r="AA31"/>
  <c r="AJ31" l="1"/>
  <c r="AJ65" l="1"/>
  <c r="AG65"/>
  <c r="AD65"/>
  <c r="AA65"/>
  <c r="AF64"/>
  <c r="AF63"/>
  <c r="AF62"/>
  <c r="AF61"/>
  <c r="AJ54"/>
  <c r="AF54"/>
  <c r="AG54" s="1"/>
  <c r="AD54"/>
  <c r="AA54"/>
  <c r="AD61" l="1"/>
  <c r="AD62" s="1"/>
  <c r="AG61"/>
  <c r="AA61"/>
  <c r="AJ61"/>
  <c r="AD63" l="1"/>
  <c r="AJ62"/>
  <c r="AJ63" s="1"/>
  <c r="AG62"/>
  <c r="AA62"/>
  <c r="AG63" l="1"/>
  <c r="AA63"/>
  <c r="AA64" l="1"/>
  <c r="AG64"/>
  <c r="AD64" l="1"/>
  <c r="AJ64" l="1"/>
</calcChain>
</file>

<file path=xl/sharedStrings.xml><?xml version="1.0" encoding="utf-8"?>
<sst xmlns="http://schemas.openxmlformats.org/spreadsheetml/2006/main" count="613" uniqueCount="231">
  <si>
    <t>U8 / w 6</t>
  </si>
  <si>
    <t>(Jg. 2008)</t>
  </si>
  <si>
    <t>Sort.</t>
  </si>
  <si>
    <t>Start
Nr.</t>
  </si>
  <si>
    <t>Name</t>
  </si>
  <si>
    <t>Vorname</t>
  </si>
  <si>
    <t>Jg.</t>
  </si>
  <si>
    <t>Verein</t>
  </si>
  <si>
    <t>30 m</t>
  </si>
  <si>
    <t>Stadioncross</t>
  </si>
  <si>
    <t>Mehrkampf</t>
  </si>
  <si>
    <t>Hilfe</t>
  </si>
  <si>
    <t>Zeit</t>
  </si>
  <si>
    <t>Pkt.</t>
  </si>
  <si>
    <t>Weite</t>
  </si>
  <si>
    <t>Vers.</t>
  </si>
  <si>
    <t>Pl.</t>
  </si>
  <si>
    <t>30m</t>
  </si>
  <si>
    <t>Cross</t>
  </si>
  <si>
    <t>Weit</t>
  </si>
  <si>
    <t>Wurf</t>
  </si>
  <si>
    <t>Amelie</t>
  </si>
  <si>
    <t>SC Frankfurt</t>
  </si>
  <si>
    <t>Chemie Guben</t>
  </si>
  <si>
    <t>Christoph</t>
  </si>
  <si>
    <t>Sofie</t>
  </si>
  <si>
    <t>U8 / w 7</t>
  </si>
  <si>
    <t>(Jg. 2007)</t>
  </si>
  <si>
    <t>Kielmann</t>
  </si>
  <si>
    <t>Viktoria</t>
  </si>
  <si>
    <t>Gaselan Fürstenwalde</t>
  </si>
  <si>
    <t>Romy</t>
  </si>
  <si>
    <t>Giebler</t>
  </si>
  <si>
    <t>Helene</t>
  </si>
  <si>
    <t>Eleonora</t>
  </si>
  <si>
    <t>Emma</t>
  </si>
  <si>
    <t>BSG Stahl Ehst.</t>
  </si>
  <si>
    <t>Rieger</t>
  </si>
  <si>
    <t>Sandy</t>
  </si>
  <si>
    <t>U8 / m 6</t>
  </si>
  <si>
    <t>Kehder</t>
  </si>
  <si>
    <t>Ian Constantine</t>
  </si>
  <si>
    <t>Schöfisch</t>
  </si>
  <si>
    <t>Jakob Elias</t>
  </si>
  <si>
    <t>Rintisch</t>
  </si>
  <si>
    <t>Arne</t>
  </si>
  <si>
    <t>Windmüller</t>
  </si>
  <si>
    <t>U8 / m 7</t>
  </si>
  <si>
    <t>Maximilian</t>
  </si>
  <si>
    <t>Bullack</t>
  </si>
  <si>
    <t>Jannis</t>
  </si>
  <si>
    <t>Johannes</t>
  </si>
  <si>
    <t>Berndt</t>
  </si>
  <si>
    <t>Moritz</t>
  </si>
  <si>
    <t>U10 / m8</t>
  </si>
  <si>
    <t>(Jg. 2006)</t>
  </si>
  <si>
    <t>50 m</t>
  </si>
  <si>
    <t>Thielemann</t>
  </si>
  <si>
    <t>Tim</t>
  </si>
  <si>
    <t>Ballaschke</t>
  </si>
  <si>
    <t>Aidan</t>
  </si>
  <si>
    <t>U10 / m9</t>
  </si>
  <si>
    <t>Marie</t>
  </si>
  <si>
    <t>Kutz</t>
  </si>
  <si>
    <t>Helena</t>
  </si>
  <si>
    <t>Leipner</t>
  </si>
  <si>
    <t>Lena</t>
  </si>
  <si>
    <t>U10 / w8</t>
  </si>
  <si>
    <t>U10 / w9</t>
  </si>
  <si>
    <t>Harth</t>
  </si>
  <si>
    <t>Lenz</t>
  </si>
  <si>
    <t>Elias</t>
  </si>
  <si>
    <t>Fleischer</t>
  </si>
  <si>
    <t>Lucas</t>
  </si>
  <si>
    <t>(Jg. 2009)</t>
  </si>
  <si>
    <t>Bendix</t>
  </si>
  <si>
    <t>Noah</t>
  </si>
  <si>
    <t>Dabel</t>
  </si>
  <si>
    <t>Carolin</t>
  </si>
  <si>
    <t>Kracheel</t>
  </si>
  <si>
    <t>Paula</t>
  </si>
  <si>
    <t>Leonie</t>
  </si>
  <si>
    <t>Rothe</t>
  </si>
  <si>
    <t>Pippa</t>
  </si>
  <si>
    <t>Hanschke</t>
  </si>
  <si>
    <t>Mattes</t>
  </si>
  <si>
    <t>Pape</t>
  </si>
  <si>
    <t>Künzer</t>
  </si>
  <si>
    <t>Brian</t>
  </si>
  <si>
    <t>Böttcher</t>
  </si>
  <si>
    <t>Thomes</t>
  </si>
  <si>
    <t>Vincent</t>
  </si>
  <si>
    <t>Lojewski</t>
  </si>
  <si>
    <t>Marlene</t>
  </si>
  <si>
    <t>Pauline</t>
  </si>
  <si>
    <t>Sobe</t>
  </si>
  <si>
    <t>Maras</t>
  </si>
  <si>
    <t>Cecile</t>
  </si>
  <si>
    <t>Natalie</t>
  </si>
  <si>
    <t>Leschke</t>
  </si>
  <si>
    <t>Vivien</t>
  </si>
  <si>
    <t>SV LdV Nauen</t>
  </si>
  <si>
    <t>Volz</t>
  </si>
  <si>
    <t>Tabea</t>
  </si>
  <si>
    <t>Emily</t>
  </si>
  <si>
    <t>Zonenweitsprung</t>
  </si>
  <si>
    <t>Drehwurf</t>
  </si>
  <si>
    <t>Jakob</t>
  </si>
  <si>
    <t>Preußen 90 Beeskow</t>
  </si>
  <si>
    <t>Gräber</t>
  </si>
  <si>
    <t>Caspar</t>
  </si>
  <si>
    <t>Brandl</t>
  </si>
  <si>
    <t>Hajo</t>
  </si>
  <si>
    <t>Götze</t>
  </si>
  <si>
    <t>Griesbach</t>
  </si>
  <si>
    <t>Arwin</t>
  </si>
  <si>
    <t>Menzel</t>
  </si>
  <si>
    <t>Iron</t>
  </si>
  <si>
    <t>Daum</t>
  </si>
  <si>
    <t>Leonard</t>
  </si>
  <si>
    <t>Buckwitz</t>
  </si>
  <si>
    <t>Niklas</t>
  </si>
  <si>
    <t>IGL Schöneiche</t>
  </si>
  <si>
    <t>Schulz</t>
  </si>
  <si>
    <t>Arthur</t>
  </si>
  <si>
    <t>Behrendt</t>
  </si>
  <si>
    <t>Norik</t>
  </si>
  <si>
    <t>Wojahn</t>
  </si>
  <si>
    <t>Nico</t>
  </si>
  <si>
    <t>Friedel</t>
  </si>
  <si>
    <t>Lukas</t>
  </si>
  <si>
    <t>Empor Niederbarnim</t>
  </si>
  <si>
    <t>Strzeletz</t>
  </si>
  <si>
    <t>Tamino</t>
  </si>
  <si>
    <t>RSV Mellensee</t>
  </si>
  <si>
    <t>Reuther</t>
  </si>
  <si>
    <t>Bastian</t>
  </si>
  <si>
    <t>SC Trebbin</t>
  </si>
  <si>
    <t>Kühnel</t>
  </si>
  <si>
    <t>Collin</t>
  </si>
  <si>
    <t>Scholz</t>
  </si>
  <si>
    <t>Ullbrich</t>
  </si>
  <si>
    <t>Kühn</t>
  </si>
  <si>
    <t>Felix</t>
  </si>
  <si>
    <t>Kaufmann</t>
  </si>
  <si>
    <t>Wilzon</t>
  </si>
  <si>
    <t>Philip</t>
  </si>
  <si>
    <t>Ene</t>
  </si>
  <si>
    <t>Daniel</t>
  </si>
  <si>
    <t>800 m</t>
  </si>
  <si>
    <t>Siggelkow</t>
  </si>
  <si>
    <t>Finn</t>
  </si>
  <si>
    <t>LG Barnim</t>
  </si>
  <si>
    <t>Wolff</t>
  </si>
  <si>
    <t>Konstantin</t>
  </si>
  <si>
    <t>Lemnitz</t>
  </si>
  <si>
    <t>Milan</t>
  </si>
  <si>
    <t>Minkus</t>
  </si>
  <si>
    <t>Luka</t>
  </si>
  <si>
    <t>Hochsprung</t>
  </si>
  <si>
    <t>Ballwurf</t>
  </si>
  <si>
    <t>Höhe</t>
  </si>
  <si>
    <t>U14 / m12</t>
  </si>
  <si>
    <t>Hofmann</t>
  </si>
  <si>
    <t>o.g.V.</t>
  </si>
  <si>
    <t>(Jg. 2003)</t>
  </si>
  <si>
    <t>U14 / m13</t>
  </si>
  <si>
    <t>(Jg. 2002)</t>
  </si>
  <si>
    <t>Nowitzki</t>
  </si>
  <si>
    <t>David</t>
  </si>
  <si>
    <t>Ulrich</t>
  </si>
  <si>
    <t>Julian</t>
  </si>
  <si>
    <t>U14 / w13</t>
  </si>
  <si>
    <t>U14 / w12</t>
  </si>
  <si>
    <t>Bahro</t>
  </si>
  <si>
    <t>Alea</t>
  </si>
  <si>
    <t>de Beer</t>
  </si>
  <si>
    <t>Schalwat</t>
  </si>
  <si>
    <t>Lisa-Marie</t>
  </si>
  <si>
    <t>Pfende</t>
  </si>
  <si>
    <t>Bruse</t>
  </si>
  <si>
    <t>Maxin</t>
  </si>
  <si>
    <t>Fröhlich</t>
  </si>
  <si>
    <t>Merle</t>
  </si>
  <si>
    <t>Hendrischke</t>
  </si>
  <si>
    <t>Kegel</t>
  </si>
  <si>
    <t>Liana</t>
  </si>
  <si>
    <t>Kerber</t>
  </si>
  <si>
    <t>Postier</t>
  </si>
  <si>
    <t>Mathilda</t>
  </si>
  <si>
    <t>Steidel</t>
  </si>
  <si>
    <t>Steinfuhrt</t>
  </si>
  <si>
    <t>Lia</t>
  </si>
  <si>
    <t>Yakar</t>
  </si>
  <si>
    <t>Melis</t>
  </si>
  <si>
    <t>75 m</t>
  </si>
  <si>
    <t>Thiessen</t>
  </si>
  <si>
    <t>Lilly</t>
  </si>
  <si>
    <t>Müller</t>
  </si>
  <si>
    <t>Marike</t>
  </si>
  <si>
    <t>Seiffert</t>
  </si>
  <si>
    <t>Finja</t>
  </si>
  <si>
    <t>Kacmarek</t>
  </si>
  <si>
    <t>Budek</t>
  </si>
  <si>
    <t>SC Potsdam</t>
  </si>
  <si>
    <t>Ströhlein</t>
  </si>
  <si>
    <t>Alizée</t>
  </si>
  <si>
    <t>Zill</t>
  </si>
  <si>
    <t>Isabella</t>
  </si>
  <si>
    <t>Dingethal</t>
  </si>
  <si>
    <t>Britz</t>
  </si>
  <si>
    <t>Haase</t>
  </si>
  <si>
    <t>Kathi</t>
  </si>
  <si>
    <t>Kalz</t>
  </si>
  <si>
    <t>Rottenau</t>
  </si>
  <si>
    <t>Pia</t>
  </si>
  <si>
    <t>Merta</t>
  </si>
  <si>
    <t>Julia</t>
  </si>
  <si>
    <t>Punkte analog Schlagball</t>
  </si>
  <si>
    <t>Lehmann</t>
  </si>
  <si>
    <t>Malisa</t>
  </si>
  <si>
    <t>Thieme</t>
  </si>
  <si>
    <t>Zentgraf</t>
  </si>
  <si>
    <t>Soeberdt</t>
  </si>
  <si>
    <t>Emely</t>
  </si>
  <si>
    <t>Fischbach</t>
  </si>
  <si>
    <t>Helbig</t>
  </si>
  <si>
    <t>Zoe Hanna</t>
  </si>
  <si>
    <t>Richter</t>
  </si>
  <si>
    <t>Baum</t>
  </si>
  <si>
    <t>Zone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</si>
</sst>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m:ss.00"/>
    <numFmt numFmtId="165" formatCode="0.0"/>
  </numFmts>
  <fonts count="26">
    <font>
      <sz val="10"/>
      <name val="Times New Roman"/>
    </font>
    <font>
      <sz val="12"/>
      <name val="Times New Roman"/>
      <family val="1"/>
    </font>
    <font>
      <b/>
      <sz val="13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0"/>
      <color theme="0" tint="-0.1499984740745262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0" tint="-4.9989318521683403E-2"/>
      <name val="Times New Roman"/>
      <family val="1"/>
    </font>
    <font>
      <sz val="10"/>
      <name val="Times New Roman"/>
      <family val="1"/>
      <charset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3"/>
      <color theme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rgb="FFFF0000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indexed="8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3"/>
      <color rgb="FFFF0000"/>
      <name val="Times New Roman"/>
      <family val="1"/>
    </font>
    <font>
      <sz val="10"/>
      <color theme="1"/>
      <name val="Times New Roman"/>
      <family val="2"/>
    </font>
    <font>
      <i/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</cellStyleXfs>
  <cellXfs count="295">
    <xf numFmtId="0" fontId="0" fillId="0" borderId="0" xfId="0"/>
    <xf numFmtId="0" fontId="1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4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2" fontId="15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2" fontId="15" fillId="0" borderId="8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1" fontId="8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shrinkToFit="1"/>
    </xf>
    <xf numFmtId="2" fontId="1" fillId="0" borderId="10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 shrinkToFit="1"/>
    </xf>
    <xf numFmtId="1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1" fontId="15" fillId="0" borderId="11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1" fontId="18" fillId="0" borderId="11" xfId="0" applyNumberFormat="1" applyFont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shrinkToFit="1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" fontId="0" fillId="0" borderId="0" xfId="0" applyNumberFormat="1" applyFill="1" applyAlignment="1">
      <alignment vertical="center"/>
    </xf>
    <xf numFmtId="2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9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2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1" fillId="0" borderId="12" xfId="1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3" fillId="0" borderId="0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1" fontId="8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shrinkToFit="1"/>
    </xf>
    <xf numFmtId="1" fontId="1" fillId="0" borderId="9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1" fontId="8" fillId="0" borderId="11" xfId="5" applyNumberFormat="1" applyFont="1" applyBorder="1" applyAlignment="1">
      <alignment horizontal="center" vertical="center"/>
    </xf>
    <xf numFmtId="1" fontId="8" fillId="0" borderId="11" xfId="1" applyNumberFormat="1" applyFont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" fillId="0" borderId="9" xfId="0" applyFont="1" applyFill="1" applyBorder="1" applyAlignment="1">
      <alignment shrinkToFit="1"/>
    </xf>
    <xf numFmtId="1" fontId="1" fillId="0" borderId="9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22" fillId="0" borderId="0" xfId="0" applyFont="1" applyAlignment="1">
      <alignment vertical="center"/>
    </xf>
    <xf numFmtId="0" fontId="1" fillId="0" borderId="9" xfId="0" applyFont="1" applyFill="1" applyBorder="1" applyAlignment="1">
      <alignment shrinkToFit="1"/>
    </xf>
    <xf numFmtId="1" fontId="1" fillId="0" borderId="9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shrinkToFit="1"/>
    </xf>
    <xf numFmtId="1" fontId="1" fillId="0" borderId="10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3" fontId="21" fillId="0" borderId="11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2" fontId="16" fillId="0" borderId="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2" fontId="20" fillId="0" borderId="0" xfId="0" applyNumberFormat="1" applyFont="1" applyAlignment="1">
      <alignment vertical="center"/>
    </xf>
    <xf numFmtId="164" fontId="20" fillId="0" borderId="0" xfId="0" applyNumberFormat="1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1" fontId="3" fillId="0" borderId="12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shrinkToFit="1"/>
    </xf>
    <xf numFmtId="164" fontId="3" fillId="0" borderId="0" xfId="0" applyNumberFormat="1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1" fontId="20" fillId="0" borderId="0" xfId="0" applyNumberFormat="1" applyFont="1" applyAlignment="1">
      <alignment vertical="center"/>
    </xf>
    <xf numFmtId="0" fontId="15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shrinkToFit="1"/>
    </xf>
    <xf numFmtId="1" fontId="15" fillId="0" borderId="9" xfId="0" applyNumberFormat="1" applyFont="1" applyFill="1" applyBorder="1" applyAlignment="1">
      <alignment horizontal="center"/>
    </xf>
    <xf numFmtId="2" fontId="15" fillId="0" borderId="10" xfId="0" applyNumberFormat="1" applyFont="1" applyBorder="1" applyAlignment="1">
      <alignment horizontal="center"/>
    </xf>
    <xf numFmtId="1" fontId="19" fillId="0" borderId="11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1" fontId="15" fillId="0" borderId="12" xfId="0" applyNumberFormat="1" applyFont="1" applyBorder="1" applyAlignment="1">
      <alignment horizontal="center"/>
    </xf>
    <xf numFmtId="0" fontId="15" fillId="0" borderId="9" xfId="0" applyFont="1" applyFill="1" applyBorder="1" applyAlignment="1">
      <alignment horizontal="left"/>
    </xf>
    <xf numFmtId="14" fontId="1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" fontId="6" fillId="0" borderId="0" xfId="0" applyNumberFormat="1" applyFont="1" applyFill="1" applyAlignment="1">
      <alignment vertical="center"/>
    </xf>
    <xf numFmtId="2" fontId="6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shrinkToFit="1"/>
    </xf>
    <xf numFmtId="1" fontId="1" fillId="0" borderId="1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" fontId="15" fillId="0" borderId="11" xfId="0" applyNumberFormat="1" applyFont="1" applyBorder="1" applyAlignment="1">
      <alignment horizontal="right" vertical="center"/>
    </xf>
    <xf numFmtId="1" fontId="1" fillId="0" borderId="11" xfId="0" applyNumberFormat="1" applyFont="1" applyBorder="1" applyAlignment="1">
      <alignment horizontal="right" vertical="center"/>
    </xf>
    <xf numFmtId="0" fontId="15" fillId="0" borderId="12" xfId="5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" fontId="1" fillId="0" borderId="11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1" fontId="1" fillId="0" borderId="11" xfId="5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9" xfId="0" applyFont="1" applyFill="1" applyBorder="1" applyAlignment="1">
      <alignment shrinkToFit="1"/>
    </xf>
    <xf numFmtId="1" fontId="1" fillId="0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2" fontId="1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2" fontId="15" fillId="0" borderId="10" xfId="5" applyNumberFormat="1" applyFont="1" applyBorder="1" applyAlignment="1">
      <alignment horizontal="center" vertical="center"/>
    </xf>
    <xf numFmtId="2" fontId="1" fillId="0" borderId="10" xfId="5" applyNumberFormat="1" applyFont="1" applyBorder="1" applyAlignment="1">
      <alignment horizontal="center"/>
    </xf>
    <xf numFmtId="1" fontId="8" fillId="0" borderId="11" xfId="5" applyNumberFormat="1" applyFont="1" applyBorder="1" applyAlignment="1">
      <alignment horizontal="center"/>
    </xf>
    <xf numFmtId="0" fontId="1" fillId="0" borderId="9" xfId="5" applyFont="1" applyFill="1" applyBorder="1" applyAlignment="1">
      <alignment horizontal="center"/>
    </xf>
    <xf numFmtId="1" fontId="1" fillId="0" borderId="9" xfId="5" applyNumberFormat="1" applyFont="1" applyFill="1" applyBorder="1" applyAlignment="1">
      <alignment horizontal="center"/>
    </xf>
    <xf numFmtId="0" fontId="1" fillId="0" borderId="9" xfId="5" applyFont="1" applyFill="1" applyBorder="1" applyAlignment="1">
      <alignment shrinkToFit="1"/>
    </xf>
    <xf numFmtId="2" fontId="6" fillId="0" borderId="0" xfId="0" applyNumberFormat="1" applyFont="1" applyAlignment="1">
      <alignment vertical="center"/>
    </xf>
    <xf numFmtId="2" fontId="1" fillId="0" borderId="11" xfId="5" applyNumberFormat="1" applyFont="1" applyBorder="1" applyAlignment="1">
      <alignment horizontal="center"/>
    </xf>
    <xf numFmtId="2" fontId="1" fillId="0" borderId="10" xfId="5" applyNumberFormat="1" applyFont="1" applyBorder="1" applyAlignment="1">
      <alignment horizontal="center"/>
    </xf>
    <xf numFmtId="164" fontId="1" fillId="0" borderId="10" xfId="5" applyNumberFormat="1" applyFont="1" applyBorder="1" applyAlignment="1">
      <alignment horizontal="center"/>
    </xf>
    <xf numFmtId="0" fontId="1" fillId="0" borderId="9" xfId="5" applyFont="1" applyFill="1" applyBorder="1" applyAlignment="1">
      <alignment shrinkToFit="1"/>
    </xf>
    <xf numFmtId="1" fontId="1" fillId="0" borderId="9" xfId="5" applyNumberFormat="1" applyFont="1" applyFill="1" applyBorder="1" applyAlignment="1">
      <alignment horizontal="center"/>
    </xf>
    <xf numFmtId="0" fontId="1" fillId="0" borderId="9" xfId="5" applyFont="1" applyFill="1" applyBorder="1" applyAlignment="1">
      <alignment horizontal="center"/>
    </xf>
    <xf numFmtId="0" fontId="1" fillId="0" borderId="9" xfId="5" applyFont="1" applyFill="1" applyBorder="1" applyAlignment="1">
      <alignment horizontal="left"/>
    </xf>
    <xf numFmtId="164" fontId="6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2" fontId="6" fillId="0" borderId="0" xfId="5" applyNumberFormat="1" applyAlignment="1">
      <alignment horizontal="center"/>
    </xf>
    <xf numFmtId="2" fontId="6" fillId="0" borderId="0" xfId="5" applyNumberFormat="1" applyAlignment="1">
      <alignment horizontal="center"/>
    </xf>
    <xf numFmtId="2" fontId="6" fillId="0" borderId="0" xfId="5" applyNumberFormat="1" applyAlignment="1">
      <alignment horizontal="center"/>
    </xf>
    <xf numFmtId="2" fontId="6" fillId="0" borderId="0" xfId="5" applyNumberFormat="1" applyFont="1" applyAlignment="1">
      <alignment horizontal="center"/>
    </xf>
    <xf numFmtId="14" fontId="4" fillId="0" borderId="0" xfId="0" applyNumberFormat="1" applyFont="1" applyAlignment="1">
      <alignment vertical="center"/>
    </xf>
    <xf numFmtId="2" fontId="1" fillId="0" borderId="11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9" xfId="0" applyFont="1" applyFill="1" applyBorder="1" applyAlignment="1">
      <alignment shrinkToFit="1"/>
    </xf>
    <xf numFmtId="1" fontId="1" fillId="0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right"/>
    </xf>
    <xf numFmtId="164" fontId="1" fillId="0" borderId="10" xfId="5" applyNumberFormat="1" applyFont="1" applyBorder="1" applyAlignment="1">
      <alignment horizontal="center"/>
    </xf>
    <xf numFmtId="0" fontId="1" fillId="0" borderId="13" xfId="0" applyFont="1" applyBorder="1" applyAlignment="1">
      <alignment vertical="center"/>
    </xf>
    <xf numFmtId="2" fontId="11" fillId="0" borderId="11" xfId="0" applyNumberFormat="1" applyFont="1" applyBorder="1" applyAlignment="1">
      <alignment horizontal="center" vertical="center"/>
    </xf>
    <xf numFmtId="2" fontId="16" fillId="0" borderId="11" xfId="0" applyNumberFormat="1" applyFont="1" applyBorder="1" applyAlignment="1">
      <alignment horizontal="center"/>
    </xf>
    <xf numFmtId="2" fontId="24" fillId="0" borderId="11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2" fontId="16" fillId="0" borderId="11" xfId="5" applyNumberFormat="1" applyFont="1" applyBorder="1" applyAlignment="1">
      <alignment horizontal="center" vertical="center"/>
    </xf>
    <xf numFmtId="2" fontId="11" fillId="0" borderId="11" xfId="5" applyNumberFormat="1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3" fontId="25" fillId="0" borderId="11" xfId="0" applyNumberFormat="1" applyFont="1" applyFill="1" applyBorder="1" applyAlignment="1">
      <alignment horizontal="center" vertical="center"/>
    </xf>
    <xf numFmtId="165" fontId="15" fillId="0" borderId="10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1" fontId="15" fillId="0" borderId="1" xfId="0" applyNumberFormat="1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1" fillId="0" borderId="0" xfId="0" applyNumberFormat="1" applyFont="1" applyAlignment="1">
      <alignment horizontal="center" vertical="center"/>
    </xf>
  </cellXfs>
  <cellStyles count="9">
    <cellStyle name="Excel Built-in Normal" xfId="3"/>
    <cellStyle name="Standard" xfId="0" builtinId="0"/>
    <cellStyle name="Standard 14" xfId="5"/>
    <cellStyle name="Standard 14 2" xfId="6"/>
    <cellStyle name="Standard 2" xfId="1"/>
    <cellStyle name="Standard 2 2" xfId="4"/>
    <cellStyle name="Standard 3" xfId="7"/>
    <cellStyle name="Standard 4" xfId="8"/>
    <cellStyle name="Währung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01"/>
  <sheetViews>
    <sheetView tabSelected="1" zoomScaleNormal="100" workbookViewId="0"/>
  </sheetViews>
  <sheetFormatPr baseColWidth="10" defaultRowHeight="12.75"/>
  <cols>
    <col min="1" max="1" width="1.83203125" style="20" customWidth="1"/>
    <col min="2" max="2" width="6.83203125" style="21" customWidth="1"/>
    <col min="3" max="4" width="15.83203125" style="22" customWidth="1"/>
    <col min="5" max="5" width="8.83203125" style="23" customWidth="1"/>
    <col min="6" max="6" width="18.83203125" style="22" customWidth="1"/>
    <col min="7" max="7" width="8.83203125" style="24" customWidth="1"/>
    <col min="8" max="8" width="5.33203125" style="22" customWidth="1"/>
    <col min="9" max="9" width="1.83203125" style="22" customWidth="1"/>
    <col min="10" max="10" width="8.83203125" style="24" customWidth="1"/>
    <col min="11" max="11" width="5.33203125" style="22" customWidth="1"/>
    <col min="12" max="12" width="1.83203125" style="22" customWidth="1"/>
    <col min="13" max="13" width="6.83203125" style="24" customWidth="1"/>
    <col min="14" max="14" width="1.83203125" style="24" customWidth="1"/>
    <col min="15" max="15" width="5.33203125" style="22" customWidth="1"/>
    <col min="16" max="16" width="1.83203125" style="22" customWidth="1"/>
    <col min="17" max="17" width="8.83203125" style="24" customWidth="1"/>
    <col min="18" max="18" width="5.33203125" style="22" customWidth="1"/>
    <col min="19" max="19" width="1.83203125" style="22" customWidth="1"/>
    <col min="20" max="20" width="7.83203125" style="25" customWidth="1"/>
    <col min="21" max="21" width="1.83203125" style="22" customWidth="1"/>
    <col min="22" max="22" width="6.33203125" style="22" customWidth="1"/>
    <col min="23" max="24" width="1.83203125" style="22" customWidth="1"/>
    <col min="25" max="26" width="6.83203125" style="22" customWidth="1"/>
    <col min="27" max="27" width="6.83203125" style="21" hidden="1" customWidth="1"/>
    <col min="28" max="29" width="1.83203125" style="21" hidden="1" customWidth="1"/>
    <col min="30" max="30" width="6.83203125" style="21" hidden="1" customWidth="1"/>
    <col min="31" max="31" width="1.83203125" style="21" hidden="1" customWidth="1"/>
    <col min="32" max="33" width="6.83203125" style="21" hidden="1" customWidth="1"/>
    <col min="34" max="35" width="1.83203125" style="21" hidden="1" customWidth="1"/>
    <col min="36" max="36" width="6.83203125" style="21" hidden="1" customWidth="1"/>
    <col min="37" max="39" width="6.83203125" style="22" customWidth="1"/>
    <col min="40" max="16384" width="12" style="22"/>
  </cols>
  <sheetData>
    <row r="1" spans="1:36" s="8" customFormat="1" ht="9.9499999999999993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2"/>
      <c r="M1" s="2"/>
      <c r="N1" s="3"/>
      <c r="O1" s="4"/>
      <c r="P1" s="5"/>
      <c r="Q1" s="6"/>
      <c r="R1" s="7"/>
      <c r="V1" s="7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6" s="12" customFormat="1" ht="15.75" customHeight="1">
      <c r="A2" s="10"/>
      <c r="B2" s="11" t="s">
        <v>39</v>
      </c>
      <c r="D2" s="13" t="s">
        <v>74</v>
      </c>
      <c r="G2" s="14"/>
      <c r="H2" s="14"/>
      <c r="I2" s="14"/>
      <c r="J2" s="14"/>
      <c r="K2" s="14"/>
      <c r="L2" s="15"/>
      <c r="M2" s="15"/>
      <c r="N2" s="14"/>
      <c r="O2" s="16"/>
      <c r="P2" s="17"/>
      <c r="Q2" s="18"/>
      <c r="R2" s="13"/>
      <c r="V2" s="13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1:36" ht="15.75" customHeight="1"/>
    <row r="4" spans="1:36" ht="15.75" customHeight="1">
      <c r="A4" s="276" t="s">
        <v>2</v>
      </c>
      <c r="B4" s="278" t="s">
        <v>3</v>
      </c>
      <c r="C4" s="280" t="s">
        <v>4</v>
      </c>
      <c r="D4" s="280" t="s">
        <v>5</v>
      </c>
      <c r="E4" s="282" t="s">
        <v>6</v>
      </c>
      <c r="F4" s="284" t="s">
        <v>7</v>
      </c>
      <c r="G4" s="286" t="s">
        <v>8</v>
      </c>
      <c r="H4" s="286"/>
      <c r="I4" s="287"/>
      <c r="J4" s="286" t="s">
        <v>9</v>
      </c>
      <c r="K4" s="286"/>
      <c r="L4" s="287"/>
      <c r="M4" s="288" t="s">
        <v>105</v>
      </c>
      <c r="N4" s="289"/>
      <c r="O4" s="289"/>
      <c r="P4" s="290"/>
      <c r="Q4" s="291" t="s">
        <v>106</v>
      </c>
      <c r="R4" s="292"/>
      <c r="S4" s="293"/>
      <c r="T4" s="273" t="s">
        <v>10</v>
      </c>
      <c r="U4" s="274"/>
      <c r="V4" s="275"/>
      <c r="AA4" s="26" t="s">
        <v>11</v>
      </c>
      <c r="AB4" s="27"/>
      <c r="AC4" s="27"/>
      <c r="AD4" s="26" t="s">
        <v>11</v>
      </c>
      <c r="AE4" s="27"/>
      <c r="AF4" s="28"/>
      <c r="AG4" s="28" t="s">
        <v>11</v>
      </c>
      <c r="AH4" s="27"/>
      <c r="AI4" s="27"/>
      <c r="AJ4" s="26" t="s">
        <v>11</v>
      </c>
    </row>
    <row r="5" spans="1:36" s="21" customFormat="1" ht="15.75" customHeight="1">
      <c r="A5" s="277"/>
      <c r="B5" s="279"/>
      <c r="C5" s="281"/>
      <c r="D5" s="281"/>
      <c r="E5" s="283"/>
      <c r="F5" s="285"/>
      <c r="G5" s="29" t="s">
        <v>12</v>
      </c>
      <c r="H5" s="30" t="s">
        <v>13</v>
      </c>
      <c r="I5" s="31"/>
      <c r="J5" s="29" t="s">
        <v>12</v>
      </c>
      <c r="K5" s="30" t="s">
        <v>13</v>
      </c>
      <c r="L5" s="31"/>
      <c r="M5" s="32" t="s">
        <v>230</v>
      </c>
      <c r="N5" s="154" t="s">
        <v>15</v>
      </c>
      <c r="O5" s="30" t="s">
        <v>13</v>
      </c>
      <c r="P5" s="31"/>
      <c r="Q5" s="32" t="s">
        <v>14</v>
      </c>
      <c r="R5" s="30" t="s">
        <v>13</v>
      </c>
      <c r="S5" s="31"/>
      <c r="T5" s="96" t="s">
        <v>13</v>
      </c>
      <c r="U5" s="253"/>
      <c r="V5" s="33" t="s">
        <v>16</v>
      </c>
      <c r="AA5" s="27" t="s">
        <v>17</v>
      </c>
      <c r="AB5" s="27"/>
      <c r="AC5" s="27"/>
      <c r="AD5" s="26" t="s">
        <v>18</v>
      </c>
      <c r="AE5" s="27"/>
      <c r="AF5" s="34"/>
      <c r="AG5" s="34" t="s">
        <v>19</v>
      </c>
      <c r="AH5" s="27"/>
      <c r="AI5" s="27"/>
      <c r="AJ5" s="27" t="s">
        <v>20</v>
      </c>
    </row>
    <row r="6" spans="1:36" ht="15.75" customHeight="1">
      <c r="B6" s="35"/>
      <c r="C6" s="36"/>
      <c r="D6" s="36"/>
      <c r="E6" s="37"/>
      <c r="F6" s="38"/>
      <c r="G6" s="39"/>
      <c r="H6" s="40"/>
      <c r="I6" s="41"/>
      <c r="J6" s="39"/>
      <c r="K6" s="40"/>
      <c r="L6" s="41"/>
      <c r="M6" s="39"/>
      <c r="N6" s="42"/>
      <c r="O6" s="40"/>
      <c r="P6" s="41"/>
      <c r="Q6" s="39"/>
      <c r="R6" s="40"/>
      <c r="S6" s="43"/>
      <c r="T6" s="44"/>
      <c r="U6" s="45"/>
      <c r="V6" s="46"/>
      <c r="AA6" s="27"/>
      <c r="AB6" s="27"/>
      <c r="AC6" s="27"/>
      <c r="AD6" s="27"/>
      <c r="AE6" s="27"/>
      <c r="AF6" s="34"/>
      <c r="AG6" s="34"/>
      <c r="AH6" s="27"/>
      <c r="AI6" s="27"/>
      <c r="AJ6" s="27"/>
    </row>
    <row r="7" spans="1:36" ht="15.75" customHeight="1">
      <c r="A7" s="47">
        <v>2</v>
      </c>
      <c r="B7" s="134">
        <v>246</v>
      </c>
      <c r="C7" s="127" t="s">
        <v>46</v>
      </c>
      <c r="D7" s="127" t="s">
        <v>107</v>
      </c>
      <c r="E7" s="128">
        <v>2009</v>
      </c>
      <c r="F7" s="127" t="s">
        <v>22</v>
      </c>
      <c r="G7" s="258">
        <v>6.9</v>
      </c>
      <c r="H7" s="131">
        <v>1</v>
      </c>
      <c r="I7" s="130"/>
      <c r="J7" s="132">
        <v>46.55</v>
      </c>
      <c r="K7" s="131">
        <v>1</v>
      </c>
      <c r="L7" s="130"/>
      <c r="M7" s="133">
        <v>8</v>
      </c>
      <c r="N7" s="131"/>
      <c r="O7" s="131">
        <v>2</v>
      </c>
      <c r="P7" s="129"/>
      <c r="Q7" s="132">
        <v>9.5</v>
      </c>
      <c r="R7" s="131">
        <v>3</v>
      </c>
      <c r="S7" s="53"/>
      <c r="T7" s="54">
        <f t="shared" ref="T7:T14" si="0">IF(U7&gt;0,U7, " ")</f>
        <v>7</v>
      </c>
      <c r="U7" s="55">
        <f t="shared" ref="U7:U14" si="1">SUM(H7,K7,O7,R7)</f>
        <v>7</v>
      </c>
      <c r="V7" s="56">
        <v>1</v>
      </c>
      <c r="AA7" s="27">
        <f>IF(ISNUMBER(G7)*(COUNTIF(AA$6:AA6,G7)=0),G7,"")</f>
        <v>6.9</v>
      </c>
      <c r="AB7" s="27"/>
      <c r="AC7" s="27"/>
      <c r="AD7" s="27">
        <f>IF(ISNUMBER(J7)*(COUNTIF(AD$6:AD6,J7)=0),J7,"")</f>
        <v>46.55</v>
      </c>
      <c r="AE7" s="27"/>
      <c r="AF7" s="34">
        <f t="shared" ref="AF7:AF14" si="2">IF(ISNUMBER(M7),M7-N7/100,"")</f>
        <v>8</v>
      </c>
      <c r="AG7" s="34">
        <f>IF(ISNUMBER(AF7)*(COUNTIF(AG$6:AG6,AF7)=0),AF7,"")</f>
        <v>8</v>
      </c>
      <c r="AH7" s="27"/>
      <c r="AI7" s="27"/>
      <c r="AJ7" s="27">
        <f>IF(ISNUMBER(Q7)*(COUNTIF(AJ$6:AJ6,Q7)=0),Q7,"")</f>
        <v>9.5</v>
      </c>
    </row>
    <row r="8" spans="1:36" ht="15.75" customHeight="1">
      <c r="A8" s="47">
        <v>5</v>
      </c>
      <c r="B8" s="134">
        <v>158</v>
      </c>
      <c r="C8" s="135" t="s">
        <v>44</v>
      </c>
      <c r="D8" s="135" t="s">
        <v>45</v>
      </c>
      <c r="E8" s="128">
        <v>2009</v>
      </c>
      <c r="F8" s="127" t="s">
        <v>108</v>
      </c>
      <c r="G8" s="258">
        <v>7.7</v>
      </c>
      <c r="H8" s="131">
        <v>3</v>
      </c>
      <c r="I8" s="130"/>
      <c r="J8" s="132">
        <v>48.17</v>
      </c>
      <c r="K8" s="131">
        <v>2</v>
      </c>
      <c r="L8" s="130"/>
      <c r="M8" s="133">
        <v>9</v>
      </c>
      <c r="N8" s="131"/>
      <c r="O8" s="131">
        <v>1</v>
      </c>
      <c r="P8" s="129"/>
      <c r="Q8" s="132">
        <v>10.5</v>
      </c>
      <c r="R8" s="131">
        <v>2</v>
      </c>
      <c r="S8" s="53"/>
      <c r="T8" s="54">
        <f t="shared" si="0"/>
        <v>8</v>
      </c>
      <c r="U8" s="55">
        <f t="shared" si="1"/>
        <v>8</v>
      </c>
      <c r="V8" s="56">
        <v>2</v>
      </c>
      <c r="AA8" s="27">
        <f>IF(ISNUMBER(G8)*(COUNTIF(AA$6:AA7,G8)=0),G8,"")</f>
        <v>7.7</v>
      </c>
      <c r="AB8" s="27"/>
      <c r="AC8" s="27"/>
      <c r="AD8" s="27">
        <f>IF(ISNUMBER(J8)*(COUNTIF(AD$6:AD7,J8)=0),J8,"")</f>
        <v>48.17</v>
      </c>
      <c r="AE8" s="27"/>
      <c r="AF8" s="34">
        <f t="shared" si="2"/>
        <v>9</v>
      </c>
      <c r="AG8" s="34">
        <f>IF(ISNUMBER(AF8)*(COUNTIF(AG$6:AG7,AF8)=0),AF8,"")</f>
        <v>9</v>
      </c>
      <c r="AH8" s="27"/>
      <c r="AI8" s="27"/>
      <c r="AJ8" s="27">
        <f>IF(ISNUMBER(Q8)*(COUNTIF(AJ$6:AJ7,Q8)=0),Q8,"")</f>
        <v>10.5</v>
      </c>
    </row>
    <row r="9" spans="1:36" ht="15.75" customHeight="1">
      <c r="A9" s="57">
        <v>4</v>
      </c>
      <c r="B9" s="134">
        <v>245</v>
      </c>
      <c r="C9" s="127" t="s">
        <v>70</v>
      </c>
      <c r="D9" s="127" t="s">
        <v>71</v>
      </c>
      <c r="E9" s="128">
        <v>2009</v>
      </c>
      <c r="F9" s="127" t="s">
        <v>22</v>
      </c>
      <c r="G9" s="258">
        <v>7.3</v>
      </c>
      <c r="H9" s="131">
        <v>2</v>
      </c>
      <c r="I9" s="130"/>
      <c r="J9" s="132">
        <v>50.05</v>
      </c>
      <c r="K9" s="131">
        <v>4</v>
      </c>
      <c r="L9" s="130"/>
      <c r="M9" s="133">
        <v>8</v>
      </c>
      <c r="N9" s="131"/>
      <c r="O9" s="131">
        <v>2</v>
      </c>
      <c r="P9" s="129"/>
      <c r="Q9" s="132">
        <v>11</v>
      </c>
      <c r="R9" s="131">
        <v>1</v>
      </c>
      <c r="S9" s="53"/>
      <c r="T9" s="54">
        <f t="shared" si="0"/>
        <v>9</v>
      </c>
      <c r="U9" s="55">
        <f t="shared" si="1"/>
        <v>9</v>
      </c>
      <c r="V9" s="56">
        <v>3</v>
      </c>
      <c r="AA9" s="27">
        <f>IF(ISNUMBER(G9)*(COUNTIF(AA$6:AA8,G9)=0),G9,"")</f>
        <v>7.3</v>
      </c>
      <c r="AB9" s="27"/>
      <c r="AC9" s="27"/>
      <c r="AD9" s="27">
        <f>IF(ISNUMBER(J9)*(COUNTIF(AD$6:AD8,J9)=0),J9,"")</f>
        <v>50.05</v>
      </c>
      <c r="AE9" s="27"/>
      <c r="AF9" s="34">
        <f t="shared" si="2"/>
        <v>8</v>
      </c>
      <c r="AG9" s="34" t="str">
        <f>IF(ISNUMBER(AF9)*(COUNTIF(AG$6:AG8,AF9)=0),AF9,"")</f>
        <v/>
      </c>
      <c r="AH9" s="27"/>
      <c r="AI9" s="27"/>
      <c r="AJ9" s="27">
        <f>IF(ISNUMBER(Q9)*(COUNTIF(AJ$6:AJ8,Q9)=0),Q9,"")</f>
        <v>11</v>
      </c>
    </row>
    <row r="10" spans="1:36" ht="15.75" customHeight="1">
      <c r="A10" s="57"/>
      <c r="B10" s="134">
        <v>235</v>
      </c>
      <c r="C10" s="127" t="s">
        <v>109</v>
      </c>
      <c r="D10" s="127" t="s">
        <v>110</v>
      </c>
      <c r="E10" s="128">
        <v>2009</v>
      </c>
      <c r="F10" s="127" t="s">
        <v>101</v>
      </c>
      <c r="G10" s="258">
        <v>7.3</v>
      </c>
      <c r="H10" s="131">
        <v>2</v>
      </c>
      <c r="I10" s="130"/>
      <c r="J10" s="132">
        <v>48.7</v>
      </c>
      <c r="K10" s="131">
        <v>3</v>
      </c>
      <c r="L10" s="130"/>
      <c r="M10" s="133">
        <v>9</v>
      </c>
      <c r="N10" s="131"/>
      <c r="O10" s="131">
        <v>1</v>
      </c>
      <c r="P10" s="129"/>
      <c r="Q10" s="132">
        <v>9</v>
      </c>
      <c r="R10" s="131">
        <v>4</v>
      </c>
      <c r="S10" s="53"/>
      <c r="T10" s="54">
        <f t="shared" si="0"/>
        <v>10</v>
      </c>
      <c r="U10" s="55">
        <f t="shared" si="1"/>
        <v>10</v>
      </c>
      <c r="V10" s="56">
        <v>4</v>
      </c>
      <c r="AA10" s="27"/>
      <c r="AB10" s="27"/>
      <c r="AC10" s="27"/>
      <c r="AD10" s="27"/>
      <c r="AE10" s="27"/>
      <c r="AF10" s="34"/>
      <c r="AG10" s="34"/>
      <c r="AH10" s="27"/>
      <c r="AI10" s="27"/>
      <c r="AJ10" s="27"/>
    </row>
    <row r="11" spans="1:36" ht="15.75" customHeight="1">
      <c r="A11" s="57"/>
      <c r="B11" s="134">
        <v>244</v>
      </c>
      <c r="C11" s="127" t="s">
        <v>111</v>
      </c>
      <c r="D11" s="127" t="s">
        <v>112</v>
      </c>
      <c r="E11" s="128">
        <v>2009</v>
      </c>
      <c r="F11" s="127" t="s">
        <v>22</v>
      </c>
      <c r="G11" s="258">
        <v>7.9</v>
      </c>
      <c r="H11" s="131">
        <v>4</v>
      </c>
      <c r="I11" s="130"/>
      <c r="J11" s="132">
        <v>52.38</v>
      </c>
      <c r="K11" s="131">
        <v>5</v>
      </c>
      <c r="L11" s="130"/>
      <c r="M11" s="133">
        <v>6</v>
      </c>
      <c r="N11" s="131"/>
      <c r="O11" s="131">
        <v>3</v>
      </c>
      <c r="P11" s="129"/>
      <c r="Q11" s="132">
        <v>8.5</v>
      </c>
      <c r="R11" s="131">
        <v>5</v>
      </c>
      <c r="S11" s="53"/>
      <c r="T11" s="54">
        <f t="shared" si="0"/>
        <v>17</v>
      </c>
      <c r="U11" s="55">
        <f t="shared" si="1"/>
        <v>17</v>
      </c>
      <c r="V11" s="56">
        <v>5</v>
      </c>
      <c r="AA11" s="27"/>
      <c r="AB11" s="27"/>
      <c r="AC11" s="27"/>
      <c r="AD11" s="27"/>
      <c r="AE11" s="27"/>
      <c r="AF11" s="34"/>
      <c r="AG11" s="34"/>
      <c r="AH11" s="27"/>
      <c r="AI11" s="27"/>
      <c r="AJ11" s="27"/>
    </row>
    <row r="12" spans="1:36" ht="15.75" customHeight="1">
      <c r="A12" s="57"/>
      <c r="B12" s="134">
        <v>155</v>
      </c>
      <c r="C12" s="127" t="s">
        <v>113</v>
      </c>
      <c r="D12" s="127" t="s">
        <v>51</v>
      </c>
      <c r="E12" s="128">
        <v>2009</v>
      </c>
      <c r="F12" s="127" t="s">
        <v>108</v>
      </c>
      <c r="G12" s="258">
        <v>7.9</v>
      </c>
      <c r="H12" s="131">
        <v>4</v>
      </c>
      <c r="I12" s="130"/>
      <c r="J12" s="132">
        <v>52.44</v>
      </c>
      <c r="K12" s="131">
        <v>6</v>
      </c>
      <c r="L12" s="130"/>
      <c r="M12" s="133">
        <v>8</v>
      </c>
      <c r="N12" s="131"/>
      <c r="O12" s="131">
        <v>2</v>
      </c>
      <c r="P12" s="129"/>
      <c r="Q12" s="132">
        <v>7</v>
      </c>
      <c r="R12" s="131">
        <v>6</v>
      </c>
      <c r="S12" s="53"/>
      <c r="T12" s="54">
        <f t="shared" si="0"/>
        <v>18</v>
      </c>
      <c r="U12" s="55">
        <f t="shared" si="1"/>
        <v>18</v>
      </c>
      <c r="V12" s="56">
        <v>6</v>
      </c>
      <c r="AA12" s="27"/>
      <c r="AB12" s="27"/>
      <c r="AC12" s="27"/>
      <c r="AD12" s="27"/>
      <c r="AE12" s="27"/>
      <c r="AF12" s="34"/>
      <c r="AG12" s="34"/>
      <c r="AH12" s="27"/>
      <c r="AI12" s="27"/>
      <c r="AJ12" s="27"/>
    </row>
    <row r="13" spans="1:36" ht="15.75" customHeight="1">
      <c r="A13" s="57"/>
      <c r="B13" s="134">
        <v>2</v>
      </c>
      <c r="C13" s="127" t="s">
        <v>72</v>
      </c>
      <c r="D13" s="127" t="s">
        <v>73</v>
      </c>
      <c r="E13" s="128">
        <v>2009</v>
      </c>
      <c r="F13" s="127" t="s">
        <v>36</v>
      </c>
      <c r="G13" s="258">
        <v>8.4</v>
      </c>
      <c r="H13" s="131">
        <v>5</v>
      </c>
      <c r="I13" s="130"/>
      <c r="J13" s="132">
        <v>57.54</v>
      </c>
      <c r="K13" s="131">
        <v>7</v>
      </c>
      <c r="L13" s="130"/>
      <c r="M13" s="133">
        <v>6</v>
      </c>
      <c r="N13" s="131"/>
      <c r="O13" s="131">
        <v>3</v>
      </c>
      <c r="P13" s="129"/>
      <c r="Q13" s="132">
        <v>5.5</v>
      </c>
      <c r="R13" s="131">
        <v>7</v>
      </c>
      <c r="S13" s="53"/>
      <c r="T13" s="54">
        <f t="shared" si="0"/>
        <v>22</v>
      </c>
      <c r="U13" s="55">
        <f t="shared" si="1"/>
        <v>22</v>
      </c>
      <c r="V13" s="56">
        <v>7</v>
      </c>
      <c r="AA13" s="27"/>
      <c r="AB13" s="27"/>
      <c r="AC13" s="27"/>
      <c r="AD13" s="27"/>
      <c r="AE13" s="27"/>
      <c r="AF13" s="34"/>
      <c r="AG13" s="34"/>
      <c r="AH13" s="27"/>
      <c r="AI13" s="27"/>
      <c r="AJ13" s="27"/>
    </row>
    <row r="14" spans="1:36" ht="15.75" customHeight="1">
      <c r="A14" s="57">
        <v>7</v>
      </c>
      <c r="B14" s="134">
        <v>157</v>
      </c>
      <c r="C14" s="127" t="s">
        <v>114</v>
      </c>
      <c r="D14" s="127" t="s">
        <v>115</v>
      </c>
      <c r="E14" s="128">
        <v>2009</v>
      </c>
      <c r="F14" s="127" t="s">
        <v>108</v>
      </c>
      <c r="G14" s="258">
        <v>8.8000000000000007</v>
      </c>
      <c r="H14" s="131">
        <v>6</v>
      </c>
      <c r="I14" s="130"/>
      <c r="J14" s="132">
        <v>63.41</v>
      </c>
      <c r="K14" s="131">
        <v>8</v>
      </c>
      <c r="L14" s="130"/>
      <c r="M14" s="133">
        <v>6</v>
      </c>
      <c r="N14" s="131"/>
      <c r="O14" s="131">
        <v>3</v>
      </c>
      <c r="P14" s="129"/>
      <c r="Q14" s="132">
        <v>7</v>
      </c>
      <c r="R14" s="131">
        <v>6</v>
      </c>
      <c r="S14" s="53"/>
      <c r="T14" s="54">
        <f t="shared" si="0"/>
        <v>23</v>
      </c>
      <c r="U14" s="55">
        <f t="shared" si="1"/>
        <v>23</v>
      </c>
      <c r="V14" s="56">
        <v>8</v>
      </c>
      <c r="AA14" s="27">
        <f>IF(ISNUMBER(G14)*(COUNTIF(AA$6:AA9,G14)=0),G14,"")</f>
        <v>8.8000000000000007</v>
      </c>
      <c r="AB14" s="27"/>
      <c r="AC14" s="27"/>
      <c r="AD14" s="27">
        <f>IF(ISNUMBER(J14)*(COUNTIF(AD$6:AD9,J14)=0),J14,"")</f>
        <v>63.41</v>
      </c>
      <c r="AE14" s="27"/>
      <c r="AF14" s="34">
        <f t="shared" si="2"/>
        <v>6</v>
      </c>
      <c r="AG14" s="34">
        <f>IF(ISNUMBER(AF14)*(COUNTIF(AG$6:AG9,AF14)=0),AF14,"")</f>
        <v>6</v>
      </c>
      <c r="AH14" s="27"/>
      <c r="AI14" s="27"/>
      <c r="AJ14" s="27">
        <f>IF(ISNUMBER(Q14)*(COUNTIF(AJ$6:AJ9,Q14)=0),Q14,"")</f>
        <v>7</v>
      </c>
    </row>
    <row r="15" spans="1:36" ht="15.75" customHeight="1">
      <c r="A15" s="47"/>
      <c r="B15" s="59"/>
      <c r="C15" s="60"/>
      <c r="D15" s="60"/>
      <c r="E15" s="61"/>
      <c r="F15" s="60"/>
      <c r="G15" s="39"/>
      <c r="H15" s="62"/>
      <c r="I15" s="63"/>
      <c r="J15" s="39"/>
      <c r="K15" s="62"/>
      <c r="L15" s="63"/>
      <c r="M15" s="39"/>
      <c r="N15" s="42"/>
      <c r="O15" s="62"/>
      <c r="P15" s="63"/>
      <c r="Q15" s="39"/>
      <c r="R15" s="62"/>
      <c r="S15" s="63"/>
      <c r="T15" s="64" t="str">
        <f t="shared" ref="T15" si="3">IF(U15&gt;0,U15, " ")</f>
        <v xml:space="preserve"> </v>
      </c>
      <c r="U15" s="65">
        <f t="shared" ref="U15" si="4">SUM(H15,K15,O15,R15)</f>
        <v>0</v>
      </c>
      <c r="V15" s="46"/>
      <c r="AA15" s="27" t="str">
        <f>IF(ISNUMBER(#REF!)*(COUNTIF(AA$6:AA14,#REF!)=0),#REF!,"")</f>
        <v/>
      </c>
      <c r="AB15" s="27"/>
      <c r="AC15" s="27"/>
      <c r="AD15" s="27" t="str">
        <f>IF(ISNUMBER(J15)*(COUNTIF(AD$6:AD14,J15)=0),J15,"")</f>
        <v/>
      </c>
      <c r="AE15" s="27"/>
      <c r="AF15" s="34" t="str">
        <f>IF(ISNUMBER(M15),M15-N15/100,"")</f>
        <v/>
      </c>
      <c r="AG15" s="34" t="str">
        <f>IF(ISNUMBER(AF15)*(COUNTIF(AG$6:AG14,AF15)=0),AF15,"")</f>
        <v/>
      </c>
      <c r="AH15" s="27"/>
      <c r="AI15" s="27"/>
      <c r="AJ15" s="27" t="str">
        <f>IF(ISNUMBER(#REF!)*(COUNTIF(AJ$6:AJ14,#REF!)=0),#REF!,"")</f>
        <v/>
      </c>
    </row>
    <row r="16" spans="1:36" ht="15.75" customHeight="1">
      <c r="B16" s="66"/>
      <c r="C16" s="67"/>
      <c r="D16" s="67"/>
      <c r="E16" s="68"/>
      <c r="F16" s="67"/>
      <c r="G16" s="80"/>
      <c r="H16" s="67"/>
      <c r="I16" s="67"/>
      <c r="J16" s="80"/>
      <c r="K16" s="67"/>
      <c r="L16" s="67"/>
      <c r="M16" s="80"/>
      <c r="N16" s="80"/>
      <c r="O16" s="67"/>
      <c r="P16" s="67"/>
      <c r="Q16" s="80"/>
      <c r="R16" s="67"/>
      <c r="S16" s="67"/>
      <c r="T16" s="81"/>
      <c r="U16" s="67"/>
      <c r="V16" s="67"/>
    </row>
    <row r="17" spans="1:36" s="8" customFormat="1" ht="15.75" customHeight="1">
      <c r="A17" s="1"/>
      <c r="B17" s="83" t="s">
        <v>0</v>
      </c>
      <c r="C17" s="2"/>
      <c r="D17" s="7" t="s">
        <v>74</v>
      </c>
      <c r="E17" s="2"/>
      <c r="F17" s="2"/>
      <c r="G17" s="2"/>
      <c r="H17" s="2"/>
      <c r="I17" s="2"/>
      <c r="J17" s="2"/>
      <c r="K17" s="2"/>
      <c r="L17" s="75"/>
      <c r="M17" s="75"/>
      <c r="N17" s="76"/>
      <c r="O17" s="182"/>
      <c r="P17" s="84"/>
      <c r="Q17" s="79"/>
      <c r="S17" s="84"/>
      <c r="T17" s="84"/>
      <c r="U17" s="84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 ht="15.75" customHeight="1">
      <c r="B18" s="183"/>
      <c r="C18" s="184"/>
      <c r="D18" s="184"/>
      <c r="E18" s="185"/>
      <c r="F18" s="184"/>
      <c r="G18" s="186"/>
      <c r="H18" s="184"/>
      <c r="I18" s="184"/>
      <c r="J18" s="186"/>
      <c r="K18" s="184"/>
      <c r="L18" s="184"/>
      <c r="M18" s="186"/>
      <c r="N18" s="186"/>
      <c r="O18" s="184"/>
      <c r="P18" s="184"/>
      <c r="Q18" s="186"/>
      <c r="R18" s="184"/>
      <c r="S18" s="184"/>
      <c r="T18" s="184"/>
      <c r="U18" s="184"/>
      <c r="V18" s="184"/>
      <c r="W18" s="187"/>
    </row>
    <row r="19" spans="1:36" ht="15.75" customHeight="1">
      <c r="A19" s="276" t="s">
        <v>2</v>
      </c>
      <c r="B19" s="278" t="s">
        <v>3</v>
      </c>
      <c r="C19" s="280" t="s">
        <v>4</v>
      </c>
      <c r="D19" s="280" t="s">
        <v>5</v>
      </c>
      <c r="E19" s="282" t="s">
        <v>6</v>
      </c>
      <c r="F19" s="284" t="s">
        <v>7</v>
      </c>
      <c r="G19" s="286" t="s">
        <v>8</v>
      </c>
      <c r="H19" s="286"/>
      <c r="I19" s="287"/>
      <c r="J19" s="286" t="s">
        <v>9</v>
      </c>
      <c r="K19" s="286"/>
      <c r="L19" s="287"/>
      <c r="M19" s="288" t="s">
        <v>105</v>
      </c>
      <c r="N19" s="289"/>
      <c r="O19" s="289"/>
      <c r="P19" s="290"/>
      <c r="Q19" s="291" t="s">
        <v>106</v>
      </c>
      <c r="R19" s="292"/>
      <c r="S19" s="293"/>
      <c r="T19" s="273" t="s">
        <v>10</v>
      </c>
      <c r="U19" s="274"/>
      <c r="V19" s="275"/>
      <c r="W19" s="187"/>
      <c r="AA19" s="26" t="s">
        <v>11</v>
      </c>
      <c r="AB19" s="27"/>
      <c r="AC19" s="27"/>
      <c r="AD19" s="26" t="s">
        <v>11</v>
      </c>
      <c r="AE19" s="27"/>
      <c r="AF19" s="28"/>
      <c r="AG19" s="28" t="s">
        <v>11</v>
      </c>
      <c r="AH19" s="27"/>
      <c r="AI19" s="27"/>
      <c r="AJ19" s="26" t="s">
        <v>11</v>
      </c>
    </row>
    <row r="20" spans="1:36" s="21" customFormat="1" ht="15.75" customHeight="1">
      <c r="A20" s="277"/>
      <c r="B20" s="279"/>
      <c r="C20" s="281"/>
      <c r="D20" s="281"/>
      <c r="E20" s="283"/>
      <c r="F20" s="285"/>
      <c r="G20" s="29" t="s">
        <v>12</v>
      </c>
      <c r="H20" s="30" t="s">
        <v>13</v>
      </c>
      <c r="I20" s="31"/>
      <c r="J20" s="29" t="s">
        <v>12</v>
      </c>
      <c r="K20" s="30" t="s">
        <v>13</v>
      </c>
      <c r="L20" s="31"/>
      <c r="M20" s="32" t="s">
        <v>230</v>
      </c>
      <c r="N20" s="154" t="s">
        <v>15</v>
      </c>
      <c r="O20" s="30" t="s">
        <v>13</v>
      </c>
      <c r="P20" s="31"/>
      <c r="Q20" s="32" t="s">
        <v>14</v>
      </c>
      <c r="R20" s="30" t="s">
        <v>13</v>
      </c>
      <c r="S20" s="31"/>
      <c r="T20" s="96" t="s">
        <v>13</v>
      </c>
      <c r="U20" s="253"/>
      <c r="V20" s="33" t="s">
        <v>16</v>
      </c>
      <c r="W20" s="188"/>
      <c r="AA20" s="27" t="s">
        <v>17</v>
      </c>
      <c r="AB20" s="27"/>
      <c r="AC20" s="27"/>
      <c r="AD20" s="26" t="s">
        <v>18</v>
      </c>
      <c r="AE20" s="27"/>
      <c r="AF20" s="34"/>
      <c r="AG20" s="34" t="s">
        <v>19</v>
      </c>
      <c r="AH20" s="27"/>
      <c r="AI20" s="27"/>
      <c r="AJ20" s="27" t="s">
        <v>20</v>
      </c>
    </row>
    <row r="21" spans="1:36" ht="15.75" customHeight="1">
      <c r="B21" s="59"/>
      <c r="C21" s="189"/>
      <c r="D21" s="189"/>
      <c r="E21" s="61"/>
      <c r="F21" s="190"/>
      <c r="G21" s="39"/>
      <c r="H21" s="62"/>
      <c r="I21" s="41"/>
      <c r="J21" s="39"/>
      <c r="K21" s="62"/>
      <c r="L21" s="41"/>
      <c r="M21" s="39"/>
      <c r="N21" s="42"/>
      <c r="O21" s="62"/>
      <c r="P21" s="41"/>
      <c r="Q21" s="39"/>
      <c r="R21" s="62"/>
      <c r="S21" s="43"/>
      <c r="T21" s="44"/>
      <c r="U21" s="256"/>
      <c r="V21" s="46"/>
      <c r="W21" s="187"/>
      <c r="AA21" s="27"/>
      <c r="AB21" s="27"/>
      <c r="AC21" s="27"/>
      <c r="AD21" s="27"/>
      <c r="AE21" s="27"/>
      <c r="AF21" s="34"/>
      <c r="AG21" s="34"/>
      <c r="AH21" s="27"/>
      <c r="AI21" s="27"/>
      <c r="AJ21" s="27"/>
    </row>
    <row r="22" spans="1:36" ht="15.75" customHeight="1">
      <c r="A22" s="57">
        <v>2</v>
      </c>
      <c r="B22" s="48">
        <v>1</v>
      </c>
      <c r="C22" s="49" t="s">
        <v>174</v>
      </c>
      <c r="D22" s="49" t="s">
        <v>175</v>
      </c>
      <c r="E22" s="50">
        <v>2009</v>
      </c>
      <c r="F22" s="49" t="s">
        <v>36</v>
      </c>
      <c r="G22" s="257">
        <v>6.8</v>
      </c>
      <c r="H22" s="52">
        <v>2</v>
      </c>
      <c r="I22" s="53"/>
      <c r="J22" s="51">
        <v>43.76</v>
      </c>
      <c r="K22" s="52">
        <v>2</v>
      </c>
      <c r="L22" s="53"/>
      <c r="M22" s="146">
        <v>10</v>
      </c>
      <c r="N22" s="52"/>
      <c r="O22" s="52">
        <v>2</v>
      </c>
      <c r="P22" s="53"/>
      <c r="Q22" s="51">
        <v>12</v>
      </c>
      <c r="R22" s="52">
        <v>1</v>
      </c>
      <c r="S22" s="53"/>
      <c r="T22" s="54">
        <f t="shared" ref="T22" si="5">IF(U22&gt;0,U22, " ")</f>
        <v>7</v>
      </c>
      <c r="U22" s="255">
        <f t="shared" ref="U22" si="6">SUM(H22,K22,O22,R22)</f>
        <v>7</v>
      </c>
      <c r="V22" s="56">
        <v>1</v>
      </c>
      <c r="W22" s="187"/>
      <c r="AA22" s="27">
        <f>IF(ISNUMBER(G22)*(COUNTIF(AA$21:AA21,G22)=0),G22,"")</f>
        <v>6.8</v>
      </c>
      <c r="AB22" s="27"/>
      <c r="AC22" s="27"/>
      <c r="AD22" s="27">
        <f>IF(ISNUMBER(J22)*(COUNTIF(AD$21:AD21,J22)=0),J22,"")</f>
        <v>43.76</v>
      </c>
      <c r="AE22" s="27"/>
      <c r="AF22" s="34">
        <f t="shared" ref="AF22:AF30" si="7">IF(ISNUMBER(M22),M22-N22/100,"")</f>
        <v>10</v>
      </c>
      <c r="AG22" s="34">
        <f>IF(ISNUMBER(AF22)*(COUNTIF(AG$21:AG21,AF22)=0),AF22,"")</f>
        <v>10</v>
      </c>
      <c r="AH22" s="27"/>
      <c r="AI22" s="27"/>
      <c r="AJ22" s="27">
        <f>IF(ISNUMBER(Q22)*(COUNTIF(AJ$21:AJ21,Q22)=0),Q22,"")</f>
        <v>12</v>
      </c>
    </row>
    <row r="23" spans="1:36" ht="15.75" customHeight="1">
      <c r="A23" s="57"/>
      <c r="B23" s="48">
        <v>46</v>
      </c>
      <c r="C23" s="49" t="s">
        <v>176</v>
      </c>
      <c r="D23" s="49" t="s">
        <v>21</v>
      </c>
      <c r="E23" s="50">
        <v>2009</v>
      </c>
      <c r="F23" s="49" t="s">
        <v>131</v>
      </c>
      <c r="G23" s="257">
        <v>6.6</v>
      </c>
      <c r="H23" s="52">
        <v>1</v>
      </c>
      <c r="I23" s="53"/>
      <c r="J23" s="51">
        <v>39.96</v>
      </c>
      <c r="K23" s="52">
        <v>1</v>
      </c>
      <c r="L23" s="53"/>
      <c r="M23" s="146">
        <v>11</v>
      </c>
      <c r="N23" s="52"/>
      <c r="O23" s="52">
        <v>1</v>
      </c>
      <c r="P23" s="53"/>
      <c r="Q23" s="51">
        <v>8.5</v>
      </c>
      <c r="R23" s="52">
        <v>5</v>
      </c>
      <c r="S23" s="53"/>
      <c r="T23" s="54">
        <f t="shared" ref="T23:T30" si="8">IF(U23&gt;0,U23, " ")</f>
        <v>8</v>
      </c>
      <c r="U23" s="255">
        <f t="shared" ref="U23:U30" si="9">SUM(H23,K23,O23,R23)</f>
        <v>8</v>
      </c>
      <c r="V23" s="56">
        <v>2</v>
      </c>
      <c r="W23" s="187"/>
      <c r="AA23" s="27"/>
      <c r="AB23" s="27"/>
      <c r="AC23" s="27"/>
      <c r="AD23" s="27"/>
      <c r="AE23" s="27"/>
      <c r="AF23" s="34"/>
      <c r="AG23" s="34"/>
      <c r="AH23" s="27"/>
      <c r="AI23" s="27"/>
      <c r="AJ23" s="27"/>
    </row>
    <row r="24" spans="1:36" ht="15.75" customHeight="1">
      <c r="A24" s="57"/>
      <c r="B24" s="48">
        <v>72</v>
      </c>
      <c r="C24" s="49" t="s">
        <v>77</v>
      </c>
      <c r="D24" s="49" t="s">
        <v>78</v>
      </c>
      <c r="E24" s="50">
        <v>2009</v>
      </c>
      <c r="F24" s="49" t="s">
        <v>30</v>
      </c>
      <c r="G24" s="257">
        <v>7.1</v>
      </c>
      <c r="H24" s="52">
        <v>3</v>
      </c>
      <c r="I24" s="53"/>
      <c r="J24" s="51">
        <v>47.65</v>
      </c>
      <c r="K24" s="52">
        <v>3</v>
      </c>
      <c r="L24" s="53"/>
      <c r="M24" s="146">
        <v>11</v>
      </c>
      <c r="N24" s="52"/>
      <c r="O24" s="52">
        <v>1</v>
      </c>
      <c r="P24" s="53"/>
      <c r="Q24" s="51">
        <v>11.5</v>
      </c>
      <c r="R24" s="52">
        <v>2</v>
      </c>
      <c r="S24" s="53"/>
      <c r="T24" s="54">
        <f t="shared" si="8"/>
        <v>9</v>
      </c>
      <c r="U24" s="255">
        <f t="shared" si="9"/>
        <v>9</v>
      </c>
      <c r="V24" s="56">
        <v>3</v>
      </c>
      <c r="W24" s="187"/>
      <c r="AA24" s="27"/>
      <c r="AB24" s="27"/>
      <c r="AC24" s="27"/>
      <c r="AD24" s="27"/>
      <c r="AE24" s="27"/>
      <c r="AF24" s="34"/>
      <c r="AG24" s="34"/>
      <c r="AH24" s="27"/>
      <c r="AI24" s="27"/>
      <c r="AJ24" s="27"/>
    </row>
    <row r="25" spans="1:36" ht="15.75" customHeight="1">
      <c r="A25" s="57"/>
      <c r="B25" s="48">
        <v>31</v>
      </c>
      <c r="C25" s="49" t="s">
        <v>140</v>
      </c>
      <c r="D25" s="49" t="s">
        <v>103</v>
      </c>
      <c r="E25" s="50">
        <v>2009</v>
      </c>
      <c r="F25" s="49" t="s">
        <v>134</v>
      </c>
      <c r="G25" s="257">
        <v>7.3</v>
      </c>
      <c r="H25" s="52">
        <v>4</v>
      </c>
      <c r="I25" s="53"/>
      <c r="J25" s="51">
        <v>53.11</v>
      </c>
      <c r="K25" s="52">
        <v>5</v>
      </c>
      <c r="L25" s="53"/>
      <c r="M25" s="146">
        <v>9</v>
      </c>
      <c r="N25" s="52"/>
      <c r="O25" s="52">
        <v>3</v>
      </c>
      <c r="P25" s="53"/>
      <c r="Q25" s="51">
        <v>11.5</v>
      </c>
      <c r="R25" s="52">
        <v>2</v>
      </c>
      <c r="S25" s="53"/>
      <c r="T25" s="54">
        <f t="shared" si="8"/>
        <v>14</v>
      </c>
      <c r="U25" s="255">
        <f t="shared" si="9"/>
        <v>14</v>
      </c>
      <c r="V25" s="56">
        <v>4</v>
      </c>
      <c r="W25" s="187"/>
      <c r="AA25" s="27"/>
      <c r="AB25" s="27"/>
      <c r="AC25" s="27"/>
      <c r="AD25" s="27"/>
      <c r="AE25" s="27"/>
      <c r="AF25" s="34"/>
      <c r="AG25" s="34"/>
      <c r="AH25" s="27"/>
      <c r="AI25" s="27"/>
      <c r="AJ25" s="27"/>
    </row>
    <row r="26" spans="1:36" ht="15.75" customHeight="1">
      <c r="A26" s="57"/>
      <c r="B26" s="48">
        <v>254</v>
      </c>
      <c r="C26" s="49" t="s">
        <v>24</v>
      </c>
      <c r="D26" s="49" t="s">
        <v>25</v>
      </c>
      <c r="E26" s="50">
        <v>2009</v>
      </c>
      <c r="F26" s="49" t="s">
        <v>22</v>
      </c>
      <c r="G26" s="257">
        <v>7.8</v>
      </c>
      <c r="H26" s="52">
        <v>6</v>
      </c>
      <c r="I26" s="53"/>
      <c r="J26" s="51">
        <v>51.89</v>
      </c>
      <c r="K26" s="52">
        <v>4</v>
      </c>
      <c r="L26" s="53"/>
      <c r="M26" s="146">
        <v>9</v>
      </c>
      <c r="N26" s="52"/>
      <c r="O26" s="52">
        <v>3</v>
      </c>
      <c r="P26" s="53"/>
      <c r="Q26" s="51">
        <v>9</v>
      </c>
      <c r="R26" s="52">
        <v>4</v>
      </c>
      <c r="S26" s="53"/>
      <c r="T26" s="54">
        <f t="shared" si="8"/>
        <v>17</v>
      </c>
      <c r="U26" s="255">
        <f t="shared" si="9"/>
        <v>17</v>
      </c>
      <c r="V26" s="56">
        <v>5</v>
      </c>
      <c r="W26" s="187"/>
      <c r="AA26" s="27"/>
      <c r="AB26" s="27"/>
      <c r="AC26" s="27"/>
      <c r="AD26" s="27"/>
      <c r="AE26" s="27"/>
      <c r="AF26" s="34"/>
      <c r="AG26" s="34"/>
      <c r="AH26" s="27"/>
      <c r="AI26" s="27"/>
      <c r="AJ26" s="27"/>
    </row>
    <row r="27" spans="1:36" ht="15.75" customHeight="1">
      <c r="A27" s="57"/>
      <c r="B27" s="48">
        <v>73</v>
      </c>
      <c r="C27" s="49" t="s">
        <v>77</v>
      </c>
      <c r="D27" s="49" t="s">
        <v>31</v>
      </c>
      <c r="E27" s="50">
        <v>2009</v>
      </c>
      <c r="F27" s="49" t="s">
        <v>30</v>
      </c>
      <c r="G27" s="257">
        <v>7.6</v>
      </c>
      <c r="H27" s="52">
        <v>5</v>
      </c>
      <c r="I27" s="53"/>
      <c r="J27" s="51">
        <v>55.32</v>
      </c>
      <c r="K27" s="52">
        <v>6</v>
      </c>
      <c r="L27" s="53"/>
      <c r="M27" s="146">
        <v>8</v>
      </c>
      <c r="N27" s="52"/>
      <c r="O27" s="52">
        <v>4</v>
      </c>
      <c r="P27" s="53"/>
      <c r="Q27" s="51">
        <v>8.5</v>
      </c>
      <c r="R27" s="52">
        <v>5</v>
      </c>
      <c r="S27" s="53"/>
      <c r="T27" s="54">
        <f t="shared" si="8"/>
        <v>20</v>
      </c>
      <c r="U27" s="255">
        <f t="shared" si="9"/>
        <v>20</v>
      </c>
      <c r="V27" s="56">
        <v>6</v>
      </c>
      <c r="W27" s="187"/>
      <c r="AA27" s="27"/>
      <c r="AB27" s="27"/>
      <c r="AC27" s="27"/>
      <c r="AD27" s="27"/>
      <c r="AE27" s="27"/>
      <c r="AF27" s="34"/>
      <c r="AG27" s="34"/>
      <c r="AH27" s="27"/>
      <c r="AI27" s="27"/>
      <c r="AJ27" s="27"/>
    </row>
    <row r="28" spans="1:36" ht="15.75" customHeight="1">
      <c r="A28" s="57">
        <v>9</v>
      </c>
      <c r="B28" s="48">
        <v>3</v>
      </c>
      <c r="C28" s="49" t="s">
        <v>79</v>
      </c>
      <c r="D28" s="49" t="s">
        <v>80</v>
      </c>
      <c r="E28" s="50">
        <v>2009</v>
      </c>
      <c r="F28" s="49" t="s">
        <v>36</v>
      </c>
      <c r="G28" s="257">
        <v>8.4</v>
      </c>
      <c r="H28" s="52">
        <v>7</v>
      </c>
      <c r="I28" s="53"/>
      <c r="J28" s="51">
        <v>57.37</v>
      </c>
      <c r="K28" s="52">
        <v>7</v>
      </c>
      <c r="L28" s="53"/>
      <c r="M28" s="146">
        <v>9</v>
      </c>
      <c r="N28" s="52"/>
      <c r="O28" s="52">
        <v>3</v>
      </c>
      <c r="P28" s="53"/>
      <c r="Q28" s="51">
        <v>11</v>
      </c>
      <c r="R28" s="52">
        <v>3</v>
      </c>
      <c r="S28" s="53"/>
      <c r="T28" s="54">
        <f t="shared" si="8"/>
        <v>20</v>
      </c>
      <c r="U28" s="255">
        <f t="shared" si="9"/>
        <v>20</v>
      </c>
      <c r="V28" s="56">
        <v>6</v>
      </c>
      <c r="W28" s="187"/>
      <c r="AA28" s="27">
        <f>IF(ISNUMBER(G28)*(COUNTIF(AA$21:AA22,G28)=0),G28,"")</f>
        <v>8.4</v>
      </c>
      <c r="AB28" s="27"/>
      <c r="AC28" s="27"/>
      <c r="AD28" s="27">
        <f>IF(ISNUMBER(J28)*(COUNTIF(AD$21:AD22,J28)=0),J28,"")</f>
        <v>57.37</v>
      </c>
      <c r="AE28" s="27"/>
      <c r="AF28" s="34">
        <f t="shared" si="7"/>
        <v>9</v>
      </c>
      <c r="AG28" s="34">
        <f>IF(ISNUMBER(AF28)*(COUNTIF(AG$21:AG22,AF28)=0),AF28,"")</f>
        <v>9</v>
      </c>
      <c r="AH28" s="27"/>
      <c r="AI28" s="27"/>
      <c r="AJ28" s="27">
        <f>IF(ISNUMBER(Q28)*(COUNTIF(AJ$21:AJ22,Q28)=0),Q28,"")</f>
        <v>11</v>
      </c>
    </row>
    <row r="29" spans="1:36" ht="15.75" customHeight="1">
      <c r="A29" s="57">
        <v>6</v>
      </c>
      <c r="B29" s="48">
        <v>256</v>
      </c>
      <c r="C29" s="58" t="s">
        <v>177</v>
      </c>
      <c r="D29" s="58" t="s">
        <v>178</v>
      </c>
      <c r="E29" s="50">
        <v>2009</v>
      </c>
      <c r="F29" s="49" t="s">
        <v>22</v>
      </c>
      <c r="G29" s="257">
        <v>9.1999999999999993</v>
      </c>
      <c r="H29" s="52">
        <v>8</v>
      </c>
      <c r="I29" s="53"/>
      <c r="J29" s="51">
        <v>70.66</v>
      </c>
      <c r="K29" s="52">
        <v>9</v>
      </c>
      <c r="L29" s="53"/>
      <c r="M29" s="146">
        <v>7</v>
      </c>
      <c r="N29" s="52"/>
      <c r="O29" s="52">
        <v>5</v>
      </c>
      <c r="P29" s="53"/>
      <c r="Q29" s="51">
        <v>6.5</v>
      </c>
      <c r="R29" s="52">
        <v>6</v>
      </c>
      <c r="S29" s="53"/>
      <c r="T29" s="54">
        <f t="shared" si="8"/>
        <v>28</v>
      </c>
      <c r="U29" s="255">
        <f t="shared" si="9"/>
        <v>28</v>
      </c>
      <c r="V29" s="56">
        <v>7</v>
      </c>
      <c r="W29" s="187"/>
      <c r="AA29" s="27">
        <f>IF(ISNUMBER(G29)*(COUNTIF(AA$21:AA28,G29)=0),G29,"")</f>
        <v>9.1999999999999993</v>
      </c>
      <c r="AB29" s="27"/>
      <c r="AC29" s="27"/>
      <c r="AD29" s="27">
        <f>IF(ISNUMBER(J29)*(COUNTIF(AD$21:AD28,J29)=0),J29,"")</f>
        <v>70.66</v>
      </c>
      <c r="AE29" s="27"/>
      <c r="AF29" s="34">
        <f t="shared" si="7"/>
        <v>7</v>
      </c>
      <c r="AG29" s="34">
        <f>IF(ISNUMBER(AF29)*(COUNTIF(AG$21:AG28,AF29)=0),AF29,"")</f>
        <v>7</v>
      </c>
      <c r="AH29" s="27"/>
      <c r="AI29" s="27"/>
      <c r="AJ29" s="27">
        <f>IF(ISNUMBER(Q29)*(COUNTIF(AJ$21:AJ28,Q29)=0),Q29,"")</f>
        <v>6.5</v>
      </c>
    </row>
    <row r="30" spans="1:36" ht="15.75" customHeight="1">
      <c r="A30" s="57">
        <v>5</v>
      </c>
      <c r="B30" s="48">
        <v>255</v>
      </c>
      <c r="C30" s="49" t="s">
        <v>179</v>
      </c>
      <c r="D30" s="49" t="s">
        <v>94</v>
      </c>
      <c r="E30" s="50">
        <v>2009</v>
      </c>
      <c r="F30" s="49" t="s">
        <v>22</v>
      </c>
      <c r="G30" s="257">
        <v>9.5</v>
      </c>
      <c r="H30" s="52">
        <v>9</v>
      </c>
      <c r="I30" s="53"/>
      <c r="J30" s="51">
        <v>64.23</v>
      </c>
      <c r="K30" s="52">
        <v>8</v>
      </c>
      <c r="L30" s="53"/>
      <c r="M30" s="146">
        <v>6</v>
      </c>
      <c r="N30" s="52"/>
      <c r="O30" s="52">
        <v>6</v>
      </c>
      <c r="P30" s="53"/>
      <c r="Q30" s="51">
        <v>6.5</v>
      </c>
      <c r="R30" s="52">
        <v>6</v>
      </c>
      <c r="S30" s="53"/>
      <c r="T30" s="54">
        <f t="shared" si="8"/>
        <v>29</v>
      </c>
      <c r="U30" s="255">
        <f t="shared" si="9"/>
        <v>29</v>
      </c>
      <c r="V30" s="56">
        <v>8</v>
      </c>
      <c r="W30" s="187"/>
      <c r="AA30" s="27">
        <f>IF(ISNUMBER(G30)*(COUNTIF(AA$21:AA29,G30)=0),G30,"")</f>
        <v>9.5</v>
      </c>
      <c r="AB30" s="27"/>
      <c r="AC30" s="27"/>
      <c r="AD30" s="27">
        <f>IF(ISNUMBER(J30)*(COUNTIF(AD$21:AD29,J30)=0),J30,"")</f>
        <v>64.23</v>
      </c>
      <c r="AE30" s="27"/>
      <c r="AF30" s="34">
        <f t="shared" si="7"/>
        <v>6</v>
      </c>
      <c r="AG30" s="34">
        <f>IF(ISNUMBER(AF30)*(COUNTIF(AG$21:AG29,AF30)=0),AF30,"")</f>
        <v>6</v>
      </c>
      <c r="AH30" s="27"/>
      <c r="AI30" s="27"/>
      <c r="AJ30" s="27" t="str">
        <f>IF(ISNUMBER(Q30)*(COUNTIF(AJ$21:AJ29,Q30)=0),Q30,"")</f>
        <v/>
      </c>
    </row>
    <row r="31" spans="1:36" ht="15.75" customHeight="1">
      <c r="A31" s="57"/>
      <c r="B31" s="59"/>
      <c r="C31" s="60"/>
      <c r="D31" s="60"/>
      <c r="E31" s="61"/>
      <c r="F31" s="60"/>
      <c r="G31" s="39"/>
      <c r="H31" s="62"/>
      <c r="I31" s="41"/>
      <c r="J31" s="39"/>
      <c r="K31" s="62"/>
      <c r="L31" s="41"/>
      <c r="M31" s="39"/>
      <c r="N31" s="42"/>
      <c r="O31" s="62"/>
      <c r="P31" s="41"/>
      <c r="Q31" s="39"/>
      <c r="R31" s="62"/>
      <c r="S31" s="41"/>
      <c r="T31" s="64" t="str">
        <f t="shared" ref="T31" si="10">IF(U31&gt;0,U31, " ")</f>
        <v xml:space="preserve"> </v>
      </c>
      <c r="U31" s="254">
        <f t="shared" ref="U31" si="11">SUM(H31,K31,O31,R31)</f>
        <v>0</v>
      </c>
      <c r="V31" s="46"/>
      <c r="W31" s="187"/>
      <c r="AA31" s="27" t="str">
        <f>IF(ISNUMBER(#REF!)*(COUNTIF(AA$21:AA30,#REF!)=0),#REF!,"")</f>
        <v/>
      </c>
      <c r="AB31" s="27"/>
      <c r="AC31" s="27"/>
      <c r="AD31" s="27" t="str">
        <f>IF(ISNUMBER(J31)*(COUNTIF(AD$21:AD30,J31)=0),J31,"")</f>
        <v/>
      </c>
      <c r="AE31" s="27"/>
      <c r="AF31" s="34" t="str">
        <f t="shared" ref="AF31" si="12">IF(ISNUMBER(M31),M31-N31/100,"")</f>
        <v/>
      </c>
      <c r="AG31" s="34" t="str">
        <f>IF(ISNUMBER(AF31)*(COUNTIF(AG$21:AG30,AF31)=0),AF31,"")</f>
        <v/>
      </c>
      <c r="AH31" s="27"/>
      <c r="AI31" s="27"/>
      <c r="AJ31" s="27" t="str">
        <f>IF(ISNUMBER(#REF!)*(COUNTIF(AJ$21:AJ30,#REF!)=0),#REF!,"")</f>
        <v/>
      </c>
    </row>
    <row r="32" spans="1:36" ht="15.75" customHeight="1">
      <c r="B32" s="66"/>
      <c r="C32" s="67"/>
      <c r="D32" s="67"/>
      <c r="E32" s="68"/>
      <c r="F32" s="67"/>
      <c r="G32" s="69"/>
      <c r="H32" s="66"/>
      <c r="I32" s="66"/>
      <c r="J32" s="69"/>
      <c r="K32" s="66"/>
      <c r="L32" s="66"/>
      <c r="M32" s="69"/>
      <c r="N32" s="69"/>
      <c r="O32" s="70"/>
      <c r="P32" s="70"/>
      <c r="Q32" s="69"/>
      <c r="R32" s="70"/>
      <c r="S32" s="70"/>
      <c r="T32" s="71"/>
      <c r="U32" s="70"/>
      <c r="V32" s="70"/>
      <c r="AA32" s="72">
        <f>(COUNTA(G$7:G$15)&gt;COUNT(G$7:G$15)+COUNTIF(G$7:G$15,"DNS"))*1</f>
        <v>0</v>
      </c>
      <c r="AB32" s="72"/>
      <c r="AC32" s="72"/>
      <c r="AD32" s="72">
        <f>(COUNTA(J$7:J$15)&gt;COUNT(J$7:J$15)+COUNTIF(J$7:J$15,"DNS"))*1</f>
        <v>0</v>
      </c>
      <c r="AE32" s="72"/>
      <c r="AF32" s="34"/>
      <c r="AG32" s="34">
        <f>(COUNTA(M$7:M$15)&gt;COUNT(M$7:M$15)+COUNTIF(M$7:M$15,"DNS"))*1</f>
        <v>0</v>
      </c>
      <c r="AH32" s="72"/>
      <c r="AI32" s="72"/>
      <c r="AJ32" s="72">
        <f>(COUNTA(Q$7:Q$15)&gt;COUNT(Q$7:Q$15)+COUNTIF(Q$7:Q$15,"DNS"))*1</f>
        <v>0</v>
      </c>
    </row>
    <row r="33" spans="1:36" s="8" customFormat="1" ht="15.2" customHeight="1">
      <c r="A33" s="73"/>
      <c r="B33" s="74" t="s">
        <v>47</v>
      </c>
      <c r="D33" s="7" t="s">
        <v>1</v>
      </c>
      <c r="E33" s="74"/>
      <c r="G33" s="2"/>
      <c r="H33" s="2"/>
      <c r="I33" s="2"/>
      <c r="J33" s="2"/>
      <c r="K33" s="2"/>
      <c r="L33" s="75"/>
      <c r="M33" s="75"/>
      <c r="N33" s="76"/>
      <c r="O33" s="77"/>
      <c r="P33" s="78"/>
      <c r="Q33" s="7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 ht="15.2" customHeight="1">
      <c r="B34" s="66"/>
      <c r="C34" s="67"/>
      <c r="D34" s="67"/>
      <c r="E34" s="68"/>
      <c r="F34" s="67"/>
      <c r="G34" s="80"/>
      <c r="H34" s="67"/>
      <c r="I34" s="67"/>
      <c r="J34" s="80"/>
      <c r="K34" s="67"/>
      <c r="L34" s="67"/>
      <c r="M34" s="80"/>
      <c r="N34" s="80"/>
      <c r="O34" s="67"/>
      <c r="P34" s="67"/>
      <c r="Q34" s="80"/>
      <c r="R34" s="67"/>
      <c r="S34" s="67"/>
      <c r="T34" s="81"/>
      <c r="U34" s="67"/>
      <c r="V34" s="67"/>
    </row>
    <row r="35" spans="1:36" ht="15.2" customHeight="1">
      <c r="A35" s="276" t="s">
        <v>2</v>
      </c>
      <c r="B35" s="278" t="s">
        <v>3</v>
      </c>
      <c r="C35" s="280" t="s">
        <v>4</v>
      </c>
      <c r="D35" s="280" t="s">
        <v>5</v>
      </c>
      <c r="E35" s="282" t="s">
        <v>6</v>
      </c>
      <c r="F35" s="284" t="s">
        <v>7</v>
      </c>
      <c r="G35" s="286" t="s">
        <v>8</v>
      </c>
      <c r="H35" s="286"/>
      <c r="I35" s="287"/>
      <c r="J35" s="286" t="s">
        <v>9</v>
      </c>
      <c r="K35" s="286"/>
      <c r="L35" s="287"/>
      <c r="M35" s="288" t="s">
        <v>105</v>
      </c>
      <c r="N35" s="289"/>
      <c r="O35" s="289"/>
      <c r="P35" s="290"/>
      <c r="Q35" s="291" t="s">
        <v>106</v>
      </c>
      <c r="R35" s="292"/>
      <c r="S35" s="293"/>
      <c r="T35" s="273" t="s">
        <v>10</v>
      </c>
      <c r="U35" s="274"/>
      <c r="V35" s="275"/>
      <c r="AA35" s="26" t="s">
        <v>11</v>
      </c>
      <c r="AB35" s="27"/>
      <c r="AC35" s="27"/>
      <c r="AD35" s="26" t="s">
        <v>11</v>
      </c>
      <c r="AE35" s="27"/>
      <c r="AF35" s="28"/>
      <c r="AG35" s="28" t="s">
        <v>11</v>
      </c>
      <c r="AH35" s="27"/>
      <c r="AI35" s="27"/>
      <c r="AJ35" s="26" t="s">
        <v>11</v>
      </c>
    </row>
    <row r="36" spans="1:36" s="21" customFormat="1" ht="15.2" customHeight="1">
      <c r="A36" s="277"/>
      <c r="B36" s="279"/>
      <c r="C36" s="281"/>
      <c r="D36" s="281"/>
      <c r="E36" s="283"/>
      <c r="F36" s="285"/>
      <c r="G36" s="29" t="s">
        <v>12</v>
      </c>
      <c r="H36" s="30" t="s">
        <v>13</v>
      </c>
      <c r="I36" s="31"/>
      <c r="J36" s="29" t="s">
        <v>12</v>
      </c>
      <c r="K36" s="30" t="s">
        <v>13</v>
      </c>
      <c r="L36" s="31"/>
      <c r="M36" s="32" t="s">
        <v>230</v>
      </c>
      <c r="N36" s="154" t="s">
        <v>15</v>
      </c>
      <c r="O36" s="30" t="s">
        <v>13</v>
      </c>
      <c r="P36" s="31"/>
      <c r="Q36" s="32" t="s">
        <v>14</v>
      </c>
      <c r="R36" s="30" t="s">
        <v>13</v>
      </c>
      <c r="S36" s="31"/>
      <c r="T36" s="96" t="s">
        <v>13</v>
      </c>
      <c r="U36" s="253"/>
      <c r="V36" s="33" t="s">
        <v>16</v>
      </c>
      <c r="AA36" s="27" t="s">
        <v>17</v>
      </c>
      <c r="AB36" s="27"/>
      <c r="AC36" s="27"/>
      <c r="AD36" s="26" t="s">
        <v>18</v>
      </c>
      <c r="AE36" s="27"/>
      <c r="AF36" s="34"/>
      <c r="AG36" s="34" t="s">
        <v>19</v>
      </c>
      <c r="AH36" s="27"/>
      <c r="AI36" s="27"/>
      <c r="AJ36" s="27" t="s">
        <v>20</v>
      </c>
    </row>
    <row r="37" spans="1:36" ht="15.2" customHeight="1">
      <c r="B37" s="35"/>
      <c r="C37" s="36"/>
      <c r="D37" s="36"/>
      <c r="E37" s="37"/>
      <c r="F37" s="38"/>
      <c r="G37" s="39"/>
      <c r="H37" s="40"/>
      <c r="I37" s="41"/>
      <c r="J37" s="39"/>
      <c r="K37" s="40"/>
      <c r="L37" s="41"/>
      <c r="M37" s="39"/>
      <c r="N37" s="42"/>
      <c r="O37" s="40"/>
      <c r="P37" s="41"/>
      <c r="Q37" s="39"/>
      <c r="R37" s="40"/>
      <c r="S37" s="43"/>
      <c r="T37" s="44"/>
      <c r="U37" s="45"/>
      <c r="V37" s="46"/>
      <c r="AA37" s="27"/>
      <c r="AB37" s="27"/>
      <c r="AC37" s="27"/>
      <c r="AD37" s="27"/>
      <c r="AE37" s="27"/>
      <c r="AF37" s="34"/>
      <c r="AG37" s="34"/>
      <c r="AH37" s="27"/>
      <c r="AI37" s="27"/>
      <c r="AJ37" s="27"/>
    </row>
    <row r="38" spans="1:36" ht="15.2" customHeight="1">
      <c r="A38" s="57">
        <v>3</v>
      </c>
      <c r="B38" s="147">
        <v>250</v>
      </c>
      <c r="C38" s="137" t="s">
        <v>40</v>
      </c>
      <c r="D38" s="137" t="s">
        <v>41</v>
      </c>
      <c r="E38" s="138">
        <v>2008</v>
      </c>
      <c r="F38" s="137" t="s">
        <v>22</v>
      </c>
      <c r="G38" s="258">
        <v>6.5</v>
      </c>
      <c r="H38" s="140">
        <v>1</v>
      </c>
      <c r="I38" s="139"/>
      <c r="J38" s="141">
        <v>39.36</v>
      </c>
      <c r="K38" s="140">
        <v>1</v>
      </c>
      <c r="L38" s="139"/>
      <c r="M38" s="146">
        <v>11</v>
      </c>
      <c r="N38" s="140"/>
      <c r="O38" s="140">
        <v>1</v>
      </c>
      <c r="P38" s="139"/>
      <c r="Q38" s="141">
        <v>15.5</v>
      </c>
      <c r="R38" s="140">
        <v>2</v>
      </c>
      <c r="S38" s="139"/>
      <c r="T38" s="64">
        <f t="shared" ref="T38" si="13">IF(U38&gt;0,U38, " ")</f>
        <v>5</v>
      </c>
      <c r="U38" s="65">
        <f t="shared" ref="U38" si="14">SUM(H38,K38,O38,R38)</f>
        <v>5</v>
      </c>
      <c r="V38" s="46">
        <v>1</v>
      </c>
      <c r="AA38" s="27">
        <f>IF(ISNUMBER(G38)*(COUNTIF(AA$37:AA37,G38)=0),G38,"")</f>
        <v>6.5</v>
      </c>
      <c r="AB38" s="27"/>
      <c r="AC38" s="27"/>
      <c r="AD38" s="27">
        <f>IF(ISNUMBER(J38)*(COUNTIF(AD$37:AD37,J38)=0),J38,"")</f>
        <v>39.36</v>
      </c>
      <c r="AE38" s="27"/>
      <c r="AF38" s="34">
        <f t="shared" ref="AF38:AF46" si="15">IF(ISNUMBER(M38),M38-N38/100,"")</f>
        <v>11</v>
      </c>
      <c r="AG38" s="34">
        <f>IF(ISNUMBER(AF38)*(COUNTIF(AG$37:AG37,AF38)=0),AF38,"")</f>
        <v>11</v>
      </c>
      <c r="AH38" s="27"/>
      <c r="AI38" s="27"/>
      <c r="AJ38" s="27">
        <f>IF(ISNUMBER(Q38)*(COUNTIF(AJ$37:AJ37,Q38)=0),Q38,"")</f>
        <v>15.5</v>
      </c>
    </row>
    <row r="39" spans="1:36" ht="15.2" customHeight="1">
      <c r="A39" s="57">
        <v>15</v>
      </c>
      <c r="B39" s="147">
        <v>251</v>
      </c>
      <c r="C39" s="148" t="s">
        <v>42</v>
      </c>
      <c r="D39" s="148" t="s">
        <v>43</v>
      </c>
      <c r="E39" s="138">
        <v>2008</v>
      </c>
      <c r="F39" s="137" t="s">
        <v>22</v>
      </c>
      <c r="G39" s="258">
        <v>6.8</v>
      </c>
      <c r="H39" s="140">
        <v>3</v>
      </c>
      <c r="I39" s="139"/>
      <c r="J39" s="141">
        <v>43.36</v>
      </c>
      <c r="K39" s="140">
        <v>4</v>
      </c>
      <c r="L39" s="139"/>
      <c r="M39" s="146">
        <v>10</v>
      </c>
      <c r="N39" s="140"/>
      <c r="O39" s="140">
        <v>2</v>
      </c>
      <c r="P39" s="139"/>
      <c r="Q39" s="141">
        <v>13.5</v>
      </c>
      <c r="R39" s="140">
        <v>4</v>
      </c>
      <c r="S39" s="139"/>
      <c r="T39" s="64">
        <f t="shared" ref="T39:T46" si="16">IF(U39&gt;0,U39, " ")</f>
        <v>13</v>
      </c>
      <c r="U39" s="65">
        <f t="shared" ref="U39:U46" si="17">SUM(H39,K39,O39,R39)</f>
        <v>13</v>
      </c>
      <c r="V39" s="46">
        <v>2</v>
      </c>
      <c r="AA39" s="27">
        <f>IF(ISNUMBER(G39)*(COUNTIF(AA$37:AA38,G39)=0),G39,"")</f>
        <v>6.8</v>
      </c>
      <c r="AB39" s="27"/>
      <c r="AC39" s="27"/>
      <c r="AD39" s="27">
        <f>IF(ISNUMBER(J39)*(COUNTIF(AD$37:AD38,J39)=0),J39,"")</f>
        <v>43.36</v>
      </c>
      <c r="AE39" s="27"/>
      <c r="AF39" s="34">
        <f t="shared" si="15"/>
        <v>10</v>
      </c>
      <c r="AG39" s="34">
        <f>IF(ISNUMBER(AF39)*(COUNTIF(AG$37:AG38,AF39)=0),AF39,"")</f>
        <v>10</v>
      </c>
      <c r="AH39" s="27"/>
      <c r="AI39" s="27"/>
      <c r="AJ39" s="27">
        <f>IF(ISNUMBER(Q39)*(COUNTIF(AJ$37:AJ38,Q39)=0),Q39,"")</f>
        <v>13.5</v>
      </c>
    </row>
    <row r="40" spans="1:36" ht="15.2" customHeight="1">
      <c r="A40" s="57"/>
      <c r="B40" s="147">
        <v>160</v>
      </c>
      <c r="C40" s="137" t="s">
        <v>116</v>
      </c>
      <c r="D40" s="137" t="s">
        <v>117</v>
      </c>
      <c r="E40" s="138">
        <v>2008</v>
      </c>
      <c r="F40" s="137" t="s">
        <v>108</v>
      </c>
      <c r="G40" s="258">
        <v>7</v>
      </c>
      <c r="H40" s="140">
        <v>5</v>
      </c>
      <c r="I40" s="139"/>
      <c r="J40" s="141">
        <v>42.08</v>
      </c>
      <c r="K40" s="140">
        <v>2</v>
      </c>
      <c r="L40" s="139"/>
      <c r="M40" s="146">
        <v>10</v>
      </c>
      <c r="N40" s="140"/>
      <c r="O40" s="140">
        <v>2</v>
      </c>
      <c r="P40" s="139"/>
      <c r="Q40" s="141">
        <v>12.5</v>
      </c>
      <c r="R40" s="140">
        <v>6</v>
      </c>
      <c r="S40" s="139"/>
      <c r="T40" s="64">
        <f t="shared" si="16"/>
        <v>15</v>
      </c>
      <c r="U40" s="65">
        <f t="shared" si="17"/>
        <v>15</v>
      </c>
      <c r="V40" s="46">
        <v>3</v>
      </c>
      <c r="AA40" s="27"/>
      <c r="AB40" s="27"/>
      <c r="AC40" s="27"/>
      <c r="AD40" s="27"/>
      <c r="AE40" s="27"/>
      <c r="AF40" s="34"/>
      <c r="AG40" s="34"/>
      <c r="AH40" s="27"/>
      <c r="AI40" s="27"/>
      <c r="AJ40" s="27"/>
    </row>
    <row r="41" spans="1:36" ht="15.2" customHeight="1">
      <c r="A41" s="57"/>
      <c r="B41" s="147">
        <v>4</v>
      </c>
      <c r="C41" s="137" t="s">
        <v>118</v>
      </c>
      <c r="D41" s="137" t="s">
        <v>119</v>
      </c>
      <c r="E41" s="138">
        <v>2008</v>
      </c>
      <c r="F41" s="137" t="s">
        <v>36</v>
      </c>
      <c r="G41" s="258">
        <v>6.9</v>
      </c>
      <c r="H41" s="140">
        <v>4</v>
      </c>
      <c r="I41" s="139"/>
      <c r="J41" s="141">
        <v>46.3</v>
      </c>
      <c r="K41" s="140">
        <v>7</v>
      </c>
      <c r="L41" s="139"/>
      <c r="M41" s="146">
        <v>9</v>
      </c>
      <c r="N41" s="140"/>
      <c r="O41" s="140">
        <v>3</v>
      </c>
      <c r="P41" s="139"/>
      <c r="Q41" s="141">
        <v>16</v>
      </c>
      <c r="R41" s="140">
        <v>1</v>
      </c>
      <c r="S41" s="139"/>
      <c r="T41" s="64">
        <f t="shared" si="16"/>
        <v>15</v>
      </c>
      <c r="U41" s="65">
        <f t="shared" si="17"/>
        <v>15</v>
      </c>
      <c r="V41" s="46">
        <v>3</v>
      </c>
      <c r="AA41" s="27"/>
      <c r="AB41" s="27"/>
      <c r="AC41" s="27"/>
      <c r="AD41" s="27"/>
      <c r="AE41" s="27"/>
      <c r="AF41" s="34"/>
      <c r="AG41" s="34"/>
      <c r="AH41" s="27"/>
      <c r="AI41" s="27"/>
      <c r="AJ41" s="27"/>
    </row>
    <row r="42" spans="1:36" ht="15.2" customHeight="1">
      <c r="A42" s="57"/>
      <c r="B42" s="147">
        <v>91</v>
      </c>
      <c r="C42" s="137" t="s">
        <v>120</v>
      </c>
      <c r="D42" s="137" t="s">
        <v>121</v>
      </c>
      <c r="E42" s="138">
        <v>2008</v>
      </c>
      <c r="F42" s="137" t="s">
        <v>122</v>
      </c>
      <c r="G42" s="258">
        <v>6.8</v>
      </c>
      <c r="H42" s="140">
        <v>3</v>
      </c>
      <c r="I42" s="139"/>
      <c r="J42" s="141">
        <v>43.84</v>
      </c>
      <c r="K42" s="140">
        <v>5</v>
      </c>
      <c r="L42" s="139"/>
      <c r="M42" s="146">
        <v>8</v>
      </c>
      <c r="N42" s="140"/>
      <c r="O42" s="140">
        <v>4</v>
      </c>
      <c r="P42" s="139"/>
      <c r="Q42" s="141">
        <v>14</v>
      </c>
      <c r="R42" s="140">
        <v>3</v>
      </c>
      <c r="S42" s="139"/>
      <c r="T42" s="64">
        <f t="shared" si="16"/>
        <v>15</v>
      </c>
      <c r="U42" s="65">
        <f t="shared" si="17"/>
        <v>15</v>
      </c>
      <c r="V42" s="46">
        <v>3</v>
      </c>
      <c r="AA42" s="27"/>
      <c r="AB42" s="27"/>
      <c r="AC42" s="27"/>
      <c r="AD42" s="27"/>
      <c r="AE42" s="27"/>
      <c r="AF42" s="34"/>
      <c r="AG42" s="34"/>
      <c r="AH42" s="27"/>
      <c r="AI42" s="27"/>
      <c r="AJ42" s="27"/>
    </row>
    <row r="43" spans="1:36" ht="15.2" customHeight="1">
      <c r="A43" s="57"/>
      <c r="B43" s="147">
        <v>25</v>
      </c>
      <c r="C43" s="137" t="s">
        <v>123</v>
      </c>
      <c r="D43" s="137" t="s">
        <v>124</v>
      </c>
      <c r="E43" s="138">
        <v>2008</v>
      </c>
      <c r="F43" s="137" t="s">
        <v>23</v>
      </c>
      <c r="G43" s="258">
        <v>7.6</v>
      </c>
      <c r="H43" s="140">
        <v>7</v>
      </c>
      <c r="I43" s="139"/>
      <c r="J43" s="141">
        <v>43.27</v>
      </c>
      <c r="K43" s="140">
        <v>3</v>
      </c>
      <c r="L43" s="139"/>
      <c r="M43" s="146">
        <v>10</v>
      </c>
      <c r="N43" s="140"/>
      <c r="O43" s="140">
        <v>2</v>
      </c>
      <c r="P43" s="139"/>
      <c r="Q43" s="141">
        <v>13</v>
      </c>
      <c r="R43" s="140">
        <v>5</v>
      </c>
      <c r="S43" s="139"/>
      <c r="T43" s="64">
        <f t="shared" si="16"/>
        <v>17</v>
      </c>
      <c r="U43" s="65">
        <f t="shared" si="17"/>
        <v>17</v>
      </c>
      <c r="V43" s="46">
        <v>4</v>
      </c>
      <c r="AA43" s="27"/>
      <c r="AB43" s="27"/>
      <c r="AC43" s="27"/>
      <c r="AD43" s="27"/>
      <c r="AE43" s="27"/>
      <c r="AF43" s="34"/>
      <c r="AG43" s="34"/>
      <c r="AH43" s="27"/>
      <c r="AI43" s="27"/>
      <c r="AJ43" s="27"/>
    </row>
    <row r="44" spans="1:36" ht="15.2" customHeight="1">
      <c r="A44" s="57"/>
      <c r="B44" s="147">
        <v>248</v>
      </c>
      <c r="C44" s="137" t="s">
        <v>75</v>
      </c>
      <c r="D44" s="137" t="s">
        <v>76</v>
      </c>
      <c r="E44" s="138">
        <v>2008</v>
      </c>
      <c r="F44" s="137" t="s">
        <v>22</v>
      </c>
      <c r="G44" s="258">
        <v>6.7</v>
      </c>
      <c r="H44" s="140">
        <v>2</v>
      </c>
      <c r="I44" s="139"/>
      <c r="J44" s="141">
        <v>45.07</v>
      </c>
      <c r="K44" s="140">
        <v>6</v>
      </c>
      <c r="L44" s="139"/>
      <c r="M44" s="146">
        <v>10</v>
      </c>
      <c r="N44" s="140"/>
      <c r="O44" s="140">
        <v>2</v>
      </c>
      <c r="P44" s="139"/>
      <c r="Q44" s="141">
        <v>12</v>
      </c>
      <c r="R44" s="140">
        <v>7</v>
      </c>
      <c r="S44" s="139"/>
      <c r="T44" s="64">
        <f t="shared" si="16"/>
        <v>17</v>
      </c>
      <c r="U44" s="65">
        <f t="shared" si="17"/>
        <v>17</v>
      </c>
      <c r="V44" s="46">
        <v>4</v>
      </c>
      <c r="AA44" s="27"/>
      <c r="AB44" s="27"/>
      <c r="AC44" s="27"/>
      <c r="AD44" s="27"/>
      <c r="AE44" s="27"/>
      <c r="AF44" s="34"/>
      <c r="AG44" s="34"/>
      <c r="AH44" s="27"/>
      <c r="AI44" s="27"/>
      <c r="AJ44" s="27"/>
    </row>
    <row r="45" spans="1:36" ht="15.2" customHeight="1">
      <c r="A45" s="57">
        <v>11</v>
      </c>
      <c r="B45" s="147">
        <v>74</v>
      </c>
      <c r="C45" s="137" t="s">
        <v>125</v>
      </c>
      <c r="D45" s="137" t="s">
        <v>126</v>
      </c>
      <c r="E45" s="138">
        <v>2008</v>
      </c>
      <c r="F45" s="137" t="s">
        <v>30</v>
      </c>
      <c r="G45" s="258">
        <v>7.1</v>
      </c>
      <c r="H45" s="140">
        <v>6</v>
      </c>
      <c r="I45" s="139"/>
      <c r="J45" s="141">
        <v>47.61</v>
      </c>
      <c r="K45" s="140">
        <v>8</v>
      </c>
      <c r="L45" s="139"/>
      <c r="M45" s="146">
        <v>9</v>
      </c>
      <c r="N45" s="140"/>
      <c r="O45" s="140">
        <v>3</v>
      </c>
      <c r="P45" s="139"/>
      <c r="Q45" s="141">
        <v>13.5</v>
      </c>
      <c r="R45" s="140">
        <v>4</v>
      </c>
      <c r="S45" s="139"/>
      <c r="T45" s="64">
        <f t="shared" si="16"/>
        <v>21</v>
      </c>
      <c r="U45" s="65">
        <f t="shared" si="17"/>
        <v>21</v>
      </c>
      <c r="V45" s="46">
        <v>5</v>
      </c>
      <c r="AA45" s="27">
        <f>IF(ISNUMBER(G45)*(COUNTIF(AA$37:AA39,G45)=0),G45,"")</f>
        <v>7.1</v>
      </c>
      <c r="AB45" s="27"/>
      <c r="AC45" s="27"/>
      <c r="AD45" s="27">
        <f>IF(ISNUMBER(J45)*(COUNTIF(AD$37:AD39,J45)=0),J45,"")</f>
        <v>47.61</v>
      </c>
      <c r="AE45" s="27"/>
      <c r="AF45" s="34">
        <f t="shared" si="15"/>
        <v>9</v>
      </c>
      <c r="AG45" s="34">
        <f>IF(ISNUMBER(AF45)*(COUNTIF(AG$37:AG39,AF45)=0),AF45,"")</f>
        <v>9</v>
      </c>
      <c r="AH45" s="27"/>
      <c r="AI45" s="27"/>
      <c r="AJ45" s="27" t="str">
        <f>IF(ISNUMBER(Q45)*(COUNTIF(AJ$37:AJ39,Q45)=0),Q45,"")</f>
        <v/>
      </c>
    </row>
    <row r="46" spans="1:36" ht="15.2" customHeight="1">
      <c r="A46" s="57">
        <v>5</v>
      </c>
      <c r="B46" s="147">
        <v>253</v>
      </c>
      <c r="C46" s="148" t="s">
        <v>127</v>
      </c>
      <c r="D46" s="148" t="s">
        <v>128</v>
      </c>
      <c r="E46" s="138">
        <v>2008</v>
      </c>
      <c r="F46" s="137" t="s">
        <v>22</v>
      </c>
      <c r="G46" s="258">
        <v>9</v>
      </c>
      <c r="H46" s="140">
        <v>8</v>
      </c>
      <c r="I46" s="139"/>
      <c r="J46" s="141">
        <v>61.3</v>
      </c>
      <c r="K46" s="140">
        <v>9</v>
      </c>
      <c r="L46" s="139"/>
      <c r="M46" s="146">
        <v>7</v>
      </c>
      <c r="N46" s="140"/>
      <c r="O46" s="140">
        <v>5</v>
      </c>
      <c r="P46" s="139"/>
      <c r="Q46" s="141">
        <v>9.5</v>
      </c>
      <c r="R46" s="140">
        <v>8</v>
      </c>
      <c r="S46" s="139"/>
      <c r="T46" s="64">
        <f t="shared" si="16"/>
        <v>30</v>
      </c>
      <c r="U46" s="65">
        <f t="shared" si="17"/>
        <v>30</v>
      </c>
      <c r="V46" s="46">
        <v>6</v>
      </c>
      <c r="AA46" s="27">
        <f>IF(ISNUMBER(G46)*(COUNTIF(AA$37:AA45,G46)=0),G46,"")</f>
        <v>9</v>
      </c>
      <c r="AB46" s="27"/>
      <c r="AC46" s="27"/>
      <c r="AD46" s="27">
        <f>IF(ISNUMBER(J46)*(COUNTIF(AD$37:AD45,J46)=0),J46,"")</f>
        <v>61.3</v>
      </c>
      <c r="AE46" s="27"/>
      <c r="AF46" s="34">
        <f t="shared" si="15"/>
        <v>7</v>
      </c>
      <c r="AG46" s="34">
        <f>IF(ISNUMBER(AF46)*(COUNTIF(AG$37:AG45,AF46)=0),AF46,"")</f>
        <v>7</v>
      </c>
      <c r="AH46" s="27"/>
      <c r="AI46" s="27"/>
      <c r="AJ46" s="27">
        <f>IF(ISNUMBER(Q46)*(COUNTIF(AJ$37:AJ45,Q46)=0),Q46,"")</f>
        <v>9.5</v>
      </c>
    </row>
    <row r="47" spans="1:36" ht="15.2" customHeight="1">
      <c r="A47" s="57"/>
      <c r="B47" s="59"/>
      <c r="C47" s="60"/>
      <c r="D47" s="60"/>
      <c r="E47" s="61"/>
      <c r="F47" s="60"/>
      <c r="G47" s="39"/>
      <c r="H47" s="62"/>
      <c r="I47" s="63"/>
      <c r="J47" s="39"/>
      <c r="K47" s="62"/>
      <c r="L47" s="63"/>
      <c r="M47" s="39"/>
      <c r="N47" s="42"/>
      <c r="O47" s="62"/>
      <c r="P47" s="63"/>
      <c r="Q47" s="39"/>
      <c r="R47" s="62"/>
      <c r="S47" s="63"/>
      <c r="T47" s="64" t="str">
        <f t="shared" ref="T47" si="18">IF(U47&gt;0,U47, " ")</f>
        <v xml:space="preserve"> </v>
      </c>
      <c r="U47" s="65">
        <f t="shared" ref="U47" si="19">SUM(H47,K47,O47,R47)</f>
        <v>0</v>
      </c>
      <c r="V47" s="46"/>
      <c r="AA47" s="27" t="str">
        <f>IF(ISNUMBER(#REF!)*(COUNTIF(AA$37:AA46,#REF!)=0),#REF!,"")</f>
        <v/>
      </c>
      <c r="AB47" s="27"/>
      <c r="AC47" s="27"/>
      <c r="AD47" s="27" t="str">
        <f>IF(ISNUMBER(J47)*(COUNTIF(AD$37:AD46,J47)=0),J47,"")</f>
        <v/>
      </c>
      <c r="AE47" s="27"/>
      <c r="AF47" s="34" t="str">
        <f>IF(ISNUMBER(M47),M47-N47/100,"")</f>
        <v/>
      </c>
      <c r="AG47" s="34" t="str">
        <f>IF(ISNUMBER(AF47)*(COUNTIF(AG$37:AG46,AF47)=0),AF47,"")</f>
        <v/>
      </c>
      <c r="AH47" s="27"/>
      <c r="AI47" s="27"/>
      <c r="AJ47" s="27" t="str">
        <f>IF(ISNUMBER(#REF!)*(COUNTIF(AJ$37:AJ46,#REF!)=0),#REF!,"")</f>
        <v/>
      </c>
    </row>
    <row r="48" spans="1:36" ht="15.2" customHeight="1">
      <c r="B48" s="183"/>
      <c r="C48" s="184"/>
      <c r="D48" s="184"/>
      <c r="E48" s="185"/>
      <c r="F48" s="184"/>
      <c r="G48" s="186"/>
      <c r="H48" s="184"/>
      <c r="I48" s="184"/>
      <c r="J48" s="186"/>
      <c r="K48" s="184"/>
      <c r="L48" s="184"/>
      <c r="M48" s="186"/>
      <c r="N48" s="186"/>
      <c r="O48" s="184"/>
      <c r="P48" s="184"/>
      <c r="Q48" s="186"/>
      <c r="R48" s="184"/>
      <c r="S48" s="184"/>
      <c r="T48" s="184"/>
      <c r="U48" s="184"/>
      <c r="V48" s="184"/>
      <c r="W48" s="187"/>
    </row>
    <row r="49" spans="1:36" s="8" customFormat="1" ht="15.2" customHeight="1">
      <c r="A49" s="1"/>
      <c r="B49" s="83" t="s">
        <v>26</v>
      </c>
      <c r="C49" s="2"/>
      <c r="D49" s="85" t="s">
        <v>1</v>
      </c>
      <c r="E49" s="2"/>
      <c r="F49" s="2"/>
      <c r="G49" s="2"/>
      <c r="H49" s="2"/>
      <c r="I49" s="2"/>
      <c r="J49" s="2"/>
      <c r="K49" s="2"/>
      <c r="L49" s="75"/>
      <c r="M49" s="75"/>
      <c r="N49" s="76"/>
      <c r="O49" s="182"/>
      <c r="P49" s="84"/>
      <c r="Q49" s="79"/>
      <c r="S49" s="84"/>
      <c r="T49" s="84"/>
      <c r="U49" s="84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ht="15.2" customHeight="1">
      <c r="B50" s="183"/>
      <c r="C50" s="184"/>
      <c r="D50" s="184"/>
      <c r="E50" s="185"/>
      <c r="F50" s="184"/>
      <c r="G50" s="186"/>
      <c r="H50" s="184"/>
      <c r="I50" s="184"/>
      <c r="J50" s="186"/>
      <c r="K50" s="184"/>
      <c r="L50" s="184"/>
      <c r="M50" s="186"/>
      <c r="N50" s="186"/>
      <c r="O50" s="184"/>
      <c r="P50" s="184"/>
      <c r="Q50" s="186"/>
      <c r="R50" s="184"/>
      <c r="S50" s="184"/>
      <c r="T50" s="184"/>
      <c r="U50" s="184"/>
      <c r="V50" s="184"/>
      <c r="W50" s="187"/>
    </row>
    <row r="51" spans="1:36" ht="15.2" customHeight="1">
      <c r="A51" s="276" t="s">
        <v>2</v>
      </c>
      <c r="B51" s="278" t="s">
        <v>3</v>
      </c>
      <c r="C51" s="280" t="s">
        <v>4</v>
      </c>
      <c r="D51" s="280" t="s">
        <v>5</v>
      </c>
      <c r="E51" s="282" t="s">
        <v>6</v>
      </c>
      <c r="F51" s="284" t="s">
        <v>7</v>
      </c>
      <c r="G51" s="286" t="s">
        <v>8</v>
      </c>
      <c r="H51" s="286"/>
      <c r="I51" s="287"/>
      <c r="J51" s="286" t="s">
        <v>9</v>
      </c>
      <c r="K51" s="286"/>
      <c r="L51" s="287"/>
      <c r="M51" s="288" t="s">
        <v>105</v>
      </c>
      <c r="N51" s="289"/>
      <c r="O51" s="289"/>
      <c r="P51" s="290"/>
      <c r="Q51" s="291" t="s">
        <v>106</v>
      </c>
      <c r="R51" s="292"/>
      <c r="S51" s="293"/>
      <c r="T51" s="273" t="s">
        <v>10</v>
      </c>
      <c r="U51" s="274"/>
      <c r="V51" s="275"/>
      <c r="W51" s="187"/>
      <c r="AA51" s="26" t="s">
        <v>11</v>
      </c>
      <c r="AB51" s="27"/>
      <c r="AC51" s="27"/>
      <c r="AD51" s="26" t="s">
        <v>11</v>
      </c>
      <c r="AE51" s="27"/>
      <c r="AF51" s="28"/>
      <c r="AG51" s="28" t="s">
        <v>11</v>
      </c>
      <c r="AH51" s="27"/>
      <c r="AI51" s="27"/>
      <c r="AJ51" s="26" t="s">
        <v>11</v>
      </c>
    </row>
    <row r="52" spans="1:36" s="21" customFormat="1" ht="15.2" customHeight="1">
      <c r="A52" s="277"/>
      <c r="B52" s="279"/>
      <c r="C52" s="281"/>
      <c r="D52" s="281"/>
      <c r="E52" s="283"/>
      <c r="F52" s="285"/>
      <c r="G52" s="29" t="s">
        <v>12</v>
      </c>
      <c r="H52" s="30" t="s">
        <v>13</v>
      </c>
      <c r="I52" s="31"/>
      <c r="J52" s="29" t="s">
        <v>12</v>
      </c>
      <c r="K52" s="30" t="s">
        <v>13</v>
      </c>
      <c r="L52" s="31"/>
      <c r="M52" s="32" t="s">
        <v>230</v>
      </c>
      <c r="N52" s="154" t="s">
        <v>15</v>
      </c>
      <c r="O52" s="30" t="s">
        <v>13</v>
      </c>
      <c r="P52" s="31"/>
      <c r="Q52" s="32" t="s">
        <v>14</v>
      </c>
      <c r="R52" s="30" t="s">
        <v>13</v>
      </c>
      <c r="S52" s="31"/>
      <c r="T52" s="96" t="s">
        <v>13</v>
      </c>
      <c r="U52" s="253"/>
      <c r="V52" s="33" t="s">
        <v>16</v>
      </c>
      <c r="W52" s="188"/>
      <c r="AA52" s="27" t="s">
        <v>17</v>
      </c>
      <c r="AB52" s="27"/>
      <c r="AC52" s="27"/>
      <c r="AD52" s="26" t="s">
        <v>18</v>
      </c>
      <c r="AE52" s="27"/>
      <c r="AF52" s="34"/>
      <c r="AG52" s="34" t="s">
        <v>19</v>
      </c>
      <c r="AH52" s="27"/>
      <c r="AI52" s="27"/>
      <c r="AJ52" s="27" t="s">
        <v>20</v>
      </c>
    </row>
    <row r="53" spans="1:36" ht="15.2" customHeight="1">
      <c r="B53" s="59"/>
      <c r="C53" s="189"/>
      <c r="D53" s="189"/>
      <c r="E53" s="61"/>
      <c r="F53" s="190"/>
      <c r="G53" s="39"/>
      <c r="H53" s="62"/>
      <c r="I53" s="41"/>
      <c r="J53" s="39"/>
      <c r="K53" s="62"/>
      <c r="L53" s="41"/>
      <c r="M53" s="39"/>
      <c r="N53" s="42"/>
      <c r="O53" s="62"/>
      <c r="P53" s="41"/>
      <c r="Q53" s="39"/>
      <c r="R53" s="62"/>
      <c r="S53" s="43"/>
      <c r="T53" s="44"/>
      <c r="U53" s="256"/>
      <c r="V53" s="46"/>
      <c r="W53" s="187"/>
      <c r="AA53" s="27"/>
      <c r="AB53" s="27"/>
      <c r="AC53" s="27"/>
      <c r="AD53" s="27"/>
      <c r="AE53" s="27"/>
      <c r="AF53" s="34"/>
      <c r="AG53" s="34"/>
      <c r="AH53" s="27"/>
      <c r="AI53" s="27"/>
      <c r="AJ53" s="27"/>
    </row>
    <row r="54" spans="1:36" ht="15.2" customHeight="1">
      <c r="A54" s="57">
        <v>16</v>
      </c>
      <c r="B54" s="48">
        <v>48</v>
      </c>
      <c r="C54" s="58" t="s">
        <v>191</v>
      </c>
      <c r="D54" s="58" t="s">
        <v>192</v>
      </c>
      <c r="E54" s="50">
        <v>2008</v>
      </c>
      <c r="F54" s="49" t="s">
        <v>131</v>
      </c>
      <c r="G54" s="257">
        <v>6.3</v>
      </c>
      <c r="H54" s="52">
        <v>1</v>
      </c>
      <c r="I54" s="53"/>
      <c r="J54" s="51">
        <v>38.42</v>
      </c>
      <c r="K54" s="52">
        <v>1</v>
      </c>
      <c r="L54" s="53"/>
      <c r="M54" s="52">
        <v>12</v>
      </c>
      <c r="N54" s="52"/>
      <c r="O54" s="52">
        <v>2</v>
      </c>
      <c r="P54" s="53"/>
      <c r="Q54" s="51">
        <v>12.5</v>
      </c>
      <c r="R54" s="52">
        <v>3</v>
      </c>
      <c r="S54" s="53"/>
      <c r="T54" s="54">
        <f t="shared" ref="T54:T63" si="20">IF(U54&gt;0,U54, " ")</f>
        <v>7</v>
      </c>
      <c r="U54" s="255">
        <f t="shared" ref="U54:U63" si="21">SUM(H54,K54,O54,R54)</f>
        <v>7</v>
      </c>
      <c r="V54" s="56">
        <v>1</v>
      </c>
      <c r="W54" s="187"/>
      <c r="AA54" s="27">
        <f>IF(ISNUMBER(G54)*(COUNTIF(AA$53:AA53,G54)=0),G54,"")</f>
        <v>6.3</v>
      </c>
      <c r="AB54" s="27"/>
      <c r="AC54" s="27"/>
      <c r="AD54" s="27">
        <f>IF(ISNUMBER(J54)*(COUNTIF(AD$53:AD53,J54)=0),J54,"")</f>
        <v>38.42</v>
      </c>
      <c r="AE54" s="27"/>
      <c r="AF54" s="34">
        <f t="shared" ref="AF54:AF63" si="22">IF(ISNUMBER(M54),M54-N54/100,"")</f>
        <v>12</v>
      </c>
      <c r="AG54" s="34">
        <f>IF(ISNUMBER(AF54)*(COUNTIF(AG$53:AG53,AF54)=0),AF54,"")</f>
        <v>12</v>
      </c>
      <c r="AH54" s="27"/>
      <c r="AI54" s="27"/>
      <c r="AJ54" s="27">
        <f>IF(ISNUMBER(Q54)*(COUNTIF(AJ$53:AJ53,Q54)=0),Q54,"")</f>
        <v>12.5</v>
      </c>
    </row>
    <row r="55" spans="1:36" ht="15.2" customHeight="1">
      <c r="A55" s="57"/>
      <c r="B55" s="48">
        <v>125</v>
      </c>
      <c r="C55" s="58" t="s">
        <v>188</v>
      </c>
      <c r="D55" s="58" t="s">
        <v>189</v>
      </c>
      <c r="E55" s="50">
        <v>2008</v>
      </c>
      <c r="F55" s="49" t="s">
        <v>152</v>
      </c>
      <c r="G55" s="257">
        <v>6.6</v>
      </c>
      <c r="H55" s="52">
        <v>3</v>
      </c>
      <c r="I55" s="53"/>
      <c r="J55" s="51">
        <v>42.22</v>
      </c>
      <c r="K55" s="52">
        <v>3</v>
      </c>
      <c r="L55" s="53"/>
      <c r="M55" s="52">
        <v>13</v>
      </c>
      <c r="N55" s="52"/>
      <c r="O55" s="52">
        <v>1</v>
      </c>
      <c r="P55" s="53"/>
      <c r="Q55" s="51">
        <v>14</v>
      </c>
      <c r="R55" s="52">
        <v>2</v>
      </c>
      <c r="S55" s="53"/>
      <c r="T55" s="54">
        <f t="shared" si="20"/>
        <v>9</v>
      </c>
      <c r="U55" s="255">
        <f t="shared" si="21"/>
        <v>9</v>
      </c>
      <c r="V55" s="56">
        <v>2</v>
      </c>
      <c r="W55" s="187"/>
      <c r="AA55" s="27"/>
      <c r="AB55" s="27"/>
      <c r="AC55" s="27"/>
      <c r="AD55" s="27"/>
      <c r="AE55" s="27"/>
      <c r="AF55" s="34"/>
      <c r="AG55" s="34"/>
      <c r="AH55" s="27"/>
      <c r="AI55" s="27"/>
      <c r="AJ55" s="27"/>
    </row>
    <row r="56" spans="1:36" ht="15.2" customHeight="1">
      <c r="A56" s="57"/>
      <c r="B56" s="48">
        <v>94</v>
      </c>
      <c r="C56" s="58" t="s">
        <v>193</v>
      </c>
      <c r="D56" s="58" t="s">
        <v>194</v>
      </c>
      <c r="E56" s="50">
        <v>2008</v>
      </c>
      <c r="F56" s="49" t="s">
        <v>122</v>
      </c>
      <c r="G56" s="257">
        <v>7</v>
      </c>
      <c r="H56" s="52">
        <v>5</v>
      </c>
      <c r="I56" s="53"/>
      <c r="J56" s="51">
        <v>45.03</v>
      </c>
      <c r="K56" s="52">
        <v>4</v>
      </c>
      <c r="L56" s="53"/>
      <c r="M56" s="52">
        <v>11</v>
      </c>
      <c r="N56" s="52"/>
      <c r="O56" s="52">
        <v>3</v>
      </c>
      <c r="P56" s="53"/>
      <c r="Q56" s="51">
        <v>14.5</v>
      </c>
      <c r="R56" s="52">
        <v>1</v>
      </c>
      <c r="S56" s="53"/>
      <c r="T56" s="54">
        <f t="shared" si="20"/>
        <v>13</v>
      </c>
      <c r="U56" s="255">
        <f t="shared" si="21"/>
        <v>13</v>
      </c>
      <c r="V56" s="56">
        <v>3</v>
      </c>
      <c r="W56" s="187"/>
      <c r="AA56" s="27"/>
      <c r="AB56" s="27"/>
      <c r="AC56" s="27"/>
      <c r="AD56" s="27"/>
      <c r="AE56" s="27"/>
      <c r="AF56" s="34"/>
      <c r="AG56" s="34"/>
      <c r="AH56" s="27"/>
      <c r="AI56" s="27"/>
      <c r="AJ56" s="27"/>
    </row>
    <row r="57" spans="1:36" ht="15.2" customHeight="1">
      <c r="A57" s="57"/>
      <c r="B57" s="48">
        <v>24</v>
      </c>
      <c r="C57" s="58" t="s">
        <v>180</v>
      </c>
      <c r="D57" s="58" t="s">
        <v>181</v>
      </c>
      <c r="E57" s="50">
        <v>2008</v>
      </c>
      <c r="F57" s="49" t="s">
        <v>23</v>
      </c>
      <c r="G57" s="257">
        <v>6.5</v>
      </c>
      <c r="H57" s="52">
        <v>2</v>
      </c>
      <c r="I57" s="53"/>
      <c r="J57" s="51">
        <v>45.32</v>
      </c>
      <c r="K57" s="52">
        <v>5</v>
      </c>
      <c r="L57" s="53"/>
      <c r="M57" s="52">
        <v>11</v>
      </c>
      <c r="N57" s="52"/>
      <c r="O57" s="52">
        <v>3</v>
      </c>
      <c r="P57" s="53"/>
      <c r="Q57" s="51">
        <v>12</v>
      </c>
      <c r="R57" s="52">
        <v>4</v>
      </c>
      <c r="S57" s="53"/>
      <c r="T57" s="54">
        <f t="shared" si="20"/>
        <v>14</v>
      </c>
      <c r="U57" s="255">
        <f t="shared" si="21"/>
        <v>14</v>
      </c>
      <c r="V57" s="56">
        <v>4</v>
      </c>
      <c r="W57" s="187"/>
      <c r="AA57" s="27"/>
      <c r="AB57" s="27"/>
      <c r="AC57" s="27"/>
      <c r="AD57" s="27"/>
      <c r="AE57" s="27"/>
      <c r="AF57" s="34"/>
      <c r="AG57" s="34"/>
      <c r="AH57" s="27"/>
      <c r="AI57" s="27"/>
      <c r="AJ57" s="27"/>
    </row>
    <row r="58" spans="1:36" ht="15.2" customHeight="1">
      <c r="A58" s="57"/>
      <c r="B58" s="48">
        <v>210</v>
      </c>
      <c r="C58" s="58" t="s">
        <v>185</v>
      </c>
      <c r="D58" s="58" t="s">
        <v>186</v>
      </c>
      <c r="E58" s="50">
        <v>2008</v>
      </c>
      <c r="F58" s="49" t="s">
        <v>137</v>
      </c>
      <c r="G58" s="257">
        <v>6.6</v>
      </c>
      <c r="H58" s="52">
        <v>3</v>
      </c>
      <c r="I58" s="53"/>
      <c r="J58" s="51">
        <v>39.880000000000003</v>
      </c>
      <c r="K58" s="52">
        <v>2</v>
      </c>
      <c r="L58" s="53"/>
      <c r="M58" s="52">
        <v>10</v>
      </c>
      <c r="N58" s="52"/>
      <c r="O58" s="52">
        <v>4</v>
      </c>
      <c r="P58" s="53"/>
      <c r="Q58" s="51">
        <v>9.5</v>
      </c>
      <c r="R58" s="52">
        <v>5</v>
      </c>
      <c r="S58" s="53"/>
      <c r="T58" s="54">
        <f t="shared" si="20"/>
        <v>14</v>
      </c>
      <c r="U58" s="255">
        <f t="shared" si="21"/>
        <v>14</v>
      </c>
      <c r="V58" s="56">
        <v>4</v>
      </c>
      <c r="W58" s="187"/>
      <c r="AA58" s="27"/>
      <c r="AB58" s="27"/>
      <c r="AC58" s="27"/>
      <c r="AD58" s="27"/>
      <c r="AE58" s="27"/>
      <c r="AF58" s="34"/>
      <c r="AG58" s="34"/>
      <c r="AH58" s="27"/>
      <c r="AI58" s="27"/>
      <c r="AJ58" s="27"/>
    </row>
    <row r="59" spans="1:36" ht="15.2" customHeight="1">
      <c r="A59" s="57"/>
      <c r="B59" s="48">
        <v>170</v>
      </c>
      <c r="C59" s="58" t="s">
        <v>182</v>
      </c>
      <c r="D59" s="58" t="s">
        <v>183</v>
      </c>
      <c r="E59" s="50">
        <v>2008</v>
      </c>
      <c r="F59" s="49" t="s">
        <v>134</v>
      </c>
      <c r="G59" s="257">
        <v>6.9</v>
      </c>
      <c r="H59" s="52">
        <v>4</v>
      </c>
      <c r="I59" s="53"/>
      <c r="J59" s="51">
        <v>45.35</v>
      </c>
      <c r="K59" s="52">
        <v>6</v>
      </c>
      <c r="L59" s="53"/>
      <c r="M59" s="52">
        <v>10</v>
      </c>
      <c r="N59" s="52"/>
      <c r="O59" s="52">
        <v>4</v>
      </c>
      <c r="P59" s="53"/>
      <c r="Q59" s="51">
        <v>12</v>
      </c>
      <c r="R59" s="52">
        <v>4</v>
      </c>
      <c r="S59" s="53"/>
      <c r="T59" s="54">
        <f t="shared" si="20"/>
        <v>18</v>
      </c>
      <c r="U59" s="255">
        <f t="shared" si="21"/>
        <v>18</v>
      </c>
      <c r="V59" s="56">
        <v>5</v>
      </c>
      <c r="W59" s="187"/>
      <c r="AA59" s="27"/>
      <c r="AB59" s="27"/>
      <c r="AC59" s="27"/>
      <c r="AD59" s="27"/>
      <c r="AE59" s="27"/>
      <c r="AF59" s="34"/>
      <c r="AG59" s="34"/>
      <c r="AH59" s="27"/>
      <c r="AI59" s="27"/>
      <c r="AJ59" s="27"/>
    </row>
    <row r="60" spans="1:36" ht="15.2" customHeight="1">
      <c r="A60" s="57"/>
      <c r="B60" s="48">
        <v>92</v>
      </c>
      <c r="C60" s="58" t="s">
        <v>187</v>
      </c>
      <c r="D60" s="58" t="s">
        <v>104</v>
      </c>
      <c r="E60" s="50">
        <v>2008</v>
      </c>
      <c r="F60" s="49" t="s">
        <v>122</v>
      </c>
      <c r="G60" s="257">
        <v>7.6</v>
      </c>
      <c r="H60" s="52">
        <v>6</v>
      </c>
      <c r="I60" s="53"/>
      <c r="J60" s="51">
        <v>48.67</v>
      </c>
      <c r="K60" s="52">
        <v>8</v>
      </c>
      <c r="L60" s="53"/>
      <c r="M60" s="52">
        <v>10</v>
      </c>
      <c r="N60" s="52"/>
      <c r="O60" s="52">
        <v>4</v>
      </c>
      <c r="P60" s="53"/>
      <c r="Q60" s="51">
        <v>14.5</v>
      </c>
      <c r="R60" s="52">
        <v>1</v>
      </c>
      <c r="S60" s="53"/>
      <c r="T60" s="54">
        <f t="shared" si="20"/>
        <v>19</v>
      </c>
      <c r="U60" s="255">
        <f t="shared" si="21"/>
        <v>19</v>
      </c>
      <c r="V60" s="56">
        <v>6</v>
      </c>
      <c r="W60" s="187"/>
      <c r="AA60" s="27"/>
      <c r="AB60" s="27"/>
      <c r="AC60" s="27"/>
      <c r="AD60" s="27"/>
      <c r="AE60" s="27"/>
      <c r="AF60" s="34"/>
      <c r="AG60" s="34"/>
      <c r="AH60" s="27"/>
      <c r="AI60" s="27"/>
      <c r="AJ60" s="27"/>
    </row>
    <row r="61" spans="1:36" ht="15.2" customHeight="1">
      <c r="A61" s="57">
        <v>1</v>
      </c>
      <c r="B61" s="48">
        <v>6</v>
      </c>
      <c r="C61" s="58" t="s">
        <v>82</v>
      </c>
      <c r="D61" s="58" t="s">
        <v>83</v>
      </c>
      <c r="E61" s="50">
        <v>2008</v>
      </c>
      <c r="F61" s="49" t="s">
        <v>36</v>
      </c>
      <c r="G61" s="257">
        <v>7.6</v>
      </c>
      <c r="H61" s="52">
        <v>6</v>
      </c>
      <c r="I61" s="53"/>
      <c r="J61" s="51">
        <v>47.25</v>
      </c>
      <c r="K61" s="52">
        <v>7</v>
      </c>
      <c r="L61" s="53"/>
      <c r="M61" s="52">
        <v>9</v>
      </c>
      <c r="N61" s="52"/>
      <c r="O61" s="52">
        <v>5</v>
      </c>
      <c r="P61" s="53"/>
      <c r="Q61" s="51">
        <v>8.5</v>
      </c>
      <c r="R61" s="52">
        <v>6</v>
      </c>
      <c r="S61" s="53"/>
      <c r="T61" s="54">
        <f t="shared" si="20"/>
        <v>24</v>
      </c>
      <c r="U61" s="255">
        <f t="shared" si="21"/>
        <v>24</v>
      </c>
      <c r="V61" s="56">
        <v>7</v>
      </c>
      <c r="W61" s="187"/>
      <c r="AA61" s="27">
        <f>IF(ISNUMBER(G61)*(COUNTIF(AA$53:AA54,G61)=0),G61,"")</f>
        <v>7.6</v>
      </c>
      <c r="AB61" s="27"/>
      <c r="AC61" s="27"/>
      <c r="AD61" s="27">
        <f>IF(ISNUMBER(J61)*(COUNTIF(AD$53:AD54,J61)=0),J61,"")</f>
        <v>47.25</v>
      </c>
      <c r="AE61" s="27"/>
      <c r="AF61" s="34">
        <f t="shared" si="22"/>
        <v>9</v>
      </c>
      <c r="AG61" s="34">
        <f>IF(ISNUMBER(AF61)*(COUNTIF(AG$53:AG54,AF61)=0),AF61,"")</f>
        <v>9</v>
      </c>
      <c r="AH61" s="27"/>
      <c r="AI61" s="27"/>
      <c r="AJ61" s="27">
        <f>IF(ISNUMBER(Q61)*(COUNTIF(AJ$53:AJ54,Q61)=0),Q61,"")</f>
        <v>8.5</v>
      </c>
    </row>
    <row r="62" spans="1:36" ht="15.2" customHeight="1">
      <c r="A62" s="57">
        <v>8</v>
      </c>
      <c r="B62" s="48">
        <v>26</v>
      </c>
      <c r="C62" s="58" t="s">
        <v>190</v>
      </c>
      <c r="D62" s="49" t="s">
        <v>35</v>
      </c>
      <c r="E62" s="50">
        <v>2008</v>
      </c>
      <c r="F62" s="49" t="s">
        <v>23</v>
      </c>
      <c r="G62" s="257">
        <v>7.6</v>
      </c>
      <c r="H62" s="52">
        <v>6</v>
      </c>
      <c r="I62" s="53"/>
      <c r="J62" s="51">
        <v>54.97</v>
      </c>
      <c r="K62" s="52">
        <v>10</v>
      </c>
      <c r="L62" s="53"/>
      <c r="M62" s="52">
        <v>8</v>
      </c>
      <c r="N62" s="52"/>
      <c r="O62" s="52">
        <v>6</v>
      </c>
      <c r="P62" s="53"/>
      <c r="Q62" s="51">
        <v>12</v>
      </c>
      <c r="R62" s="52">
        <v>4</v>
      </c>
      <c r="S62" s="53"/>
      <c r="T62" s="54">
        <f t="shared" si="20"/>
        <v>26</v>
      </c>
      <c r="U62" s="255">
        <f t="shared" si="21"/>
        <v>26</v>
      </c>
      <c r="V62" s="56">
        <v>8</v>
      </c>
      <c r="W62" s="187"/>
      <c r="AA62" s="27" t="str">
        <f>IF(ISNUMBER(G62)*(COUNTIF(AA$53:AA61,G62)=0),G62,"")</f>
        <v/>
      </c>
      <c r="AB62" s="27"/>
      <c r="AC62" s="27"/>
      <c r="AD62" s="27">
        <f>IF(ISNUMBER(J62)*(COUNTIF(AD$53:AD61,J62)=0),J62,"")</f>
        <v>54.97</v>
      </c>
      <c r="AE62" s="27"/>
      <c r="AF62" s="34">
        <f t="shared" si="22"/>
        <v>8</v>
      </c>
      <c r="AG62" s="34">
        <f>IF(ISNUMBER(AF62)*(COUNTIF(AG$53:AG61,AF62)=0),AF62,"")</f>
        <v>8</v>
      </c>
      <c r="AH62" s="27"/>
      <c r="AI62" s="27"/>
      <c r="AJ62" s="27">
        <f>IF(ISNUMBER(Q62)*(COUNTIF(AJ$53:AJ61,Q62)=0),Q62,"")</f>
        <v>12</v>
      </c>
    </row>
    <row r="63" spans="1:36" ht="15.2" customHeight="1">
      <c r="A63" s="57">
        <v>5</v>
      </c>
      <c r="B63" s="48">
        <v>5</v>
      </c>
      <c r="C63" s="58" t="s">
        <v>184</v>
      </c>
      <c r="D63" s="58" t="s">
        <v>62</v>
      </c>
      <c r="E63" s="50">
        <v>2008</v>
      </c>
      <c r="F63" s="49" t="s">
        <v>36</v>
      </c>
      <c r="G63" s="257">
        <v>8.3000000000000007</v>
      </c>
      <c r="H63" s="52">
        <v>7</v>
      </c>
      <c r="I63" s="53"/>
      <c r="J63" s="51">
        <v>52.53</v>
      </c>
      <c r="K63" s="52">
        <v>9</v>
      </c>
      <c r="L63" s="53"/>
      <c r="M63" s="52">
        <v>8</v>
      </c>
      <c r="N63" s="52"/>
      <c r="O63" s="52">
        <v>6</v>
      </c>
      <c r="P63" s="53"/>
      <c r="Q63" s="51">
        <v>8</v>
      </c>
      <c r="R63" s="52">
        <v>7</v>
      </c>
      <c r="S63" s="53"/>
      <c r="T63" s="54">
        <f t="shared" si="20"/>
        <v>29</v>
      </c>
      <c r="U63" s="255">
        <f t="shared" si="21"/>
        <v>29</v>
      </c>
      <c r="V63" s="56">
        <v>9</v>
      </c>
      <c r="W63" s="187"/>
      <c r="AA63" s="27">
        <f>IF(ISNUMBER(G63)*(COUNTIF(AA$53:AA62,G63)=0),G63,"")</f>
        <v>8.3000000000000007</v>
      </c>
      <c r="AB63" s="27"/>
      <c r="AC63" s="27"/>
      <c r="AD63" s="27">
        <f>IF(ISNUMBER(J63)*(COUNTIF(AD$53:AD62,J63)=0),J63,"")</f>
        <v>52.53</v>
      </c>
      <c r="AE63" s="27"/>
      <c r="AF63" s="34">
        <f t="shared" si="22"/>
        <v>8</v>
      </c>
      <c r="AG63" s="34" t="str">
        <f>IF(ISNUMBER(AF63)*(COUNTIF(AG$53:AG62,AF63)=0),AF63,"")</f>
        <v/>
      </c>
      <c r="AH63" s="27"/>
      <c r="AI63" s="27"/>
      <c r="AJ63" s="27">
        <f>IF(ISNUMBER(Q63)*(COUNTIF(AJ$53:AJ62,Q63)=0),Q63,"")</f>
        <v>8</v>
      </c>
    </row>
    <row r="64" spans="1:36" ht="15.2" customHeight="1">
      <c r="A64" s="57"/>
      <c r="B64" s="59"/>
      <c r="C64" s="60"/>
      <c r="D64" s="60"/>
      <c r="E64" s="61"/>
      <c r="F64" s="60"/>
      <c r="G64" s="39"/>
      <c r="H64" s="62"/>
      <c r="I64" s="41"/>
      <c r="J64" s="39"/>
      <c r="K64" s="62"/>
      <c r="L64" s="41"/>
      <c r="M64" s="39"/>
      <c r="N64" s="42"/>
      <c r="O64" s="62"/>
      <c r="P64" s="41"/>
      <c r="Q64" s="39"/>
      <c r="R64" s="62"/>
      <c r="S64" s="41"/>
      <c r="T64" s="64" t="str">
        <f t="shared" ref="T64" si="23">IF(U64&gt;0,U64, " ")</f>
        <v xml:space="preserve"> </v>
      </c>
      <c r="U64" s="254">
        <f t="shared" ref="U64" si="24">SUM(H64,K64,O64,R64)</f>
        <v>0</v>
      </c>
      <c r="V64" s="46"/>
      <c r="W64" s="187"/>
      <c r="AA64" s="27" t="str">
        <f>IF(ISNUMBER(#REF!)*(COUNTIF(AA$53:AA63,#REF!)=0),#REF!,"")</f>
        <v/>
      </c>
      <c r="AB64" s="27"/>
      <c r="AC64" s="27"/>
      <c r="AD64" s="27" t="str">
        <f>IF(ISNUMBER(J64)*(COUNTIF(AD$53:AD63,J64)=0),J64,"")</f>
        <v/>
      </c>
      <c r="AE64" s="27"/>
      <c r="AF64" s="34" t="str">
        <f>IF(ISNUMBER(M64),M64-N64/100,"")</f>
        <v/>
      </c>
      <c r="AG64" s="34" t="str">
        <f>IF(ISNUMBER(AF64)*(COUNTIF(AG$53:AG63,AF64)=0),AF64,"")</f>
        <v/>
      </c>
      <c r="AH64" s="27"/>
      <c r="AI64" s="27"/>
      <c r="AJ64" s="27" t="str">
        <f>IF(ISNUMBER(#REF!)*(COUNTIF(AJ$53:AJ63,#REF!)=0),#REF!,"")</f>
        <v/>
      </c>
    </row>
    <row r="65" spans="1:36" ht="9.9499999999999993" customHeight="1">
      <c r="G65" s="86"/>
      <c r="H65" s="21"/>
      <c r="I65" s="21"/>
      <c r="J65" s="86"/>
      <c r="K65" s="21"/>
      <c r="L65" s="21"/>
      <c r="M65" s="86"/>
      <c r="N65" s="86"/>
      <c r="O65" s="87"/>
      <c r="P65" s="87"/>
      <c r="Q65" s="86"/>
      <c r="R65" s="87"/>
      <c r="S65" s="87"/>
      <c r="T65" s="88"/>
      <c r="U65" s="87"/>
      <c r="V65" s="87"/>
      <c r="AA65" s="72">
        <f>(COUNTA(G$54:G$64)&gt;COUNT(G$54:G$64)+COUNTIF(G$54:G$64,"DNS"))*1</f>
        <v>0</v>
      </c>
      <c r="AB65" s="72"/>
      <c r="AC65" s="72"/>
      <c r="AD65" s="72">
        <f>(COUNTA(J$54:J$64)&gt;COUNT(J$54:J$64)+COUNTIF(J$54:J$64,"DNS"))*1</f>
        <v>0</v>
      </c>
      <c r="AE65" s="72"/>
      <c r="AF65" s="34"/>
      <c r="AG65" s="34">
        <f>(COUNTA(M$54:M$64)&gt;COUNT(M$54:M$64)+COUNTIF(M$54:M$64,"DNS"))*1</f>
        <v>0</v>
      </c>
      <c r="AH65" s="72"/>
      <c r="AI65" s="72"/>
      <c r="AJ65" s="72">
        <f>(COUNTA(Q$54:Q$64)&gt;COUNT(Q$54:Q$64)+COUNTIF(Q$54:Q$64,"DNS"))*1</f>
        <v>0</v>
      </c>
    </row>
    <row r="66" spans="1:36" ht="16.350000000000001" customHeight="1">
      <c r="A66" s="1"/>
      <c r="B66" s="74" t="s">
        <v>54</v>
      </c>
      <c r="D66" s="85" t="s">
        <v>27</v>
      </c>
      <c r="L66" s="8"/>
      <c r="M66" s="89"/>
      <c r="N66" s="89"/>
      <c r="O66" s="89"/>
      <c r="P66" s="89"/>
      <c r="S66" s="8"/>
      <c r="T66" s="8"/>
      <c r="U66" s="8"/>
    </row>
    <row r="67" spans="1:36" ht="9.9499999999999993" customHeight="1">
      <c r="A67" s="90"/>
      <c r="B67" s="22"/>
      <c r="E67" s="22"/>
      <c r="G67" s="22"/>
      <c r="J67" s="22"/>
      <c r="M67" s="22"/>
      <c r="N67" s="233" t="s">
        <v>218</v>
      </c>
      <c r="Q67" s="22"/>
      <c r="T67" s="22"/>
    </row>
    <row r="68" spans="1:36" ht="14.85" customHeight="1">
      <c r="A68" s="268" t="s">
        <v>2</v>
      </c>
      <c r="B68" s="269" t="s">
        <v>3</v>
      </c>
      <c r="C68" s="266" t="s">
        <v>4</v>
      </c>
      <c r="D68" s="266" t="s">
        <v>5</v>
      </c>
      <c r="E68" s="271" t="s">
        <v>6</v>
      </c>
      <c r="F68" s="266" t="s">
        <v>7</v>
      </c>
      <c r="G68" s="264" t="s">
        <v>56</v>
      </c>
      <c r="H68" s="264"/>
      <c r="I68" s="265"/>
      <c r="J68" s="263" t="s">
        <v>19</v>
      </c>
      <c r="K68" s="264"/>
      <c r="L68" s="265"/>
      <c r="M68" s="263" t="s">
        <v>106</v>
      </c>
      <c r="N68" s="264"/>
      <c r="O68" s="264"/>
      <c r="P68" s="265"/>
      <c r="Q68" s="263" t="s">
        <v>149</v>
      </c>
      <c r="R68" s="264"/>
      <c r="S68" s="265"/>
      <c r="T68" s="259" t="s">
        <v>10</v>
      </c>
      <c r="U68" s="260"/>
      <c r="V68" s="261"/>
    </row>
    <row r="69" spans="1:36" ht="14.85" customHeight="1">
      <c r="A69" s="268"/>
      <c r="B69" s="272"/>
      <c r="C69" s="267"/>
      <c r="D69" s="267"/>
      <c r="E69" s="272"/>
      <c r="F69" s="267"/>
      <c r="G69" s="91" t="s">
        <v>12</v>
      </c>
      <c r="H69" s="92" t="s">
        <v>13</v>
      </c>
      <c r="I69" s="93"/>
      <c r="J69" s="94" t="s">
        <v>14</v>
      </c>
      <c r="K69" s="92" t="s">
        <v>13</v>
      </c>
      <c r="L69" s="93"/>
      <c r="M69" s="94" t="s">
        <v>14</v>
      </c>
      <c r="N69" s="154" t="s">
        <v>15</v>
      </c>
      <c r="O69" s="92" t="s">
        <v>13</v>
      </c>
      <c r="P69" s="93"/>
      <c r="Q69" s="95" t="s">
        <v>12</v>
      </c>
      <c r="R69" s="92" t="s">
        <v>13</v>
      </c>
      <c r="S69" s="93"/>
      <c r="T69" s="96" t="s">
        <v>13</v>
      </c>
      <c r="U69" s="253"/>
      <c r="V69" s="97" t="s">
        <v>16</v>
      </c>
    </row>
    <row r="70" spans="1:36" ht="9.9499999999999993" customHeight="1">
      <c r="A70" s="47"/>
      <c r="B70" s="98"/>
      <c r="C70" s="99"/>
      <c r="D70" s="99"/>
      <c r="E70" s="100"/>
      <c r="F70" s="99"/>
      <c r="G70" s="101"/>
      <c r="H70" s="102" t="str">
        <f t="shared" ref="H70" si="25">IF(G70&gt;0,ROUNDDOWN(((50/G70)-3.79)/0.0069,0)," ")</f>
        <v xml:space="preserve"> </v>
      </c>
      <c r="I70" s="103"/>
      <c r="J70" s="104"/>
      <c r="K70" s="102" t="str">
        <f t="shared" ref="K70" si="26">IF(J70&gt;0,ROUNDDOWN((SQRT(J70)-1.15028)/0.00219,0)," ")</f>
        <v xml:space="preserve"> </v>
      </c>
      <c r="L70" s="103"/>
      <c r="M70" s="104"/>
      <c r="N70" s="101"/>
      <c r="O70" s="102" t="str">
        <f t="shared" ref="O70" si="27">IF(N70&gt;0,ROUNDDOWN((SQRT(N70)-2.8)/0.011,0)," ")</f>
        <v xml:space="preserve"> </v>
      </c>
      <c r="P70" s="103"/>
      <c r="Q70" s="105"/>
      <c r="R70" s="102" t="str">
        <f t="shared" ref="R70" si="28">IF(Q70&gt;0,ROUNDDOWN(((400/(Q70*86400))-2.967)/0.00716,0)," ")</f>
        <v xml:space="preserve"> </v>
      </c>
      <c r="S70" s="106"/>
      <c r="T70" s="64" t="str">
        <f>IF(U70&gt;0,U70, " ")</f>
        <v xml:space="preserve"> </v>
      </c>
      <c r="U70" s="65">
        <f t="shared" ref="U70:U73" si="29">SUM(H70,K70,O70,R70)</f>
        <v>0</v>
      </c>
      <c r="V70" s="107"/>
    </row>
    <row r="71" spans="1:36" ht="14.85" customHeight="1">
      <c r="A71" s="47">
        <v>1</v>
      </c>
      <c r="B71" s="147">
        <v>49</v>
      </c>
      <c r="C71" s="137" t="s">
        <v>129</v>
      </c>
      <c r="D71" s="137" t="s">
        <v>130</v>
      </c>
      <c r="E71" s="138">
        <v>2007</v>
      </c>
      <c r="F71" s="137" t="s">
        <v>131</v>
      </c>
      <c r="G71" s="142">
        <v>8.59</v>
      </c>
      <c r="H71" s="150">
        <f t="shared" ref="H71:H85" si="30">IF(G71&gt;0,ROUNDDOWN(((50/G71)-3.79)/0.0069,0)," ")</f>
        <v>294</v>
      </c>
      <c r="I71" s="151"/>
      <c r="J71" s="152">
        <v>3.42</v>
      </c>
      <c r="K71" s="150">
        <f t="shared" ref="K71:K85" si="31">IF(J71&gt;0,ROUNDDOWN((SQRT(J71)-1.15028)/0.00219,0)," ")</f>
        <v>319</v>
      </c>
      <c r="L71" s="151"/>
      <c r="M71" s="142">
        <f>N71</f>
        <v>14</v>
      </c>
      <c r="N71" s="142">
        <v>14</v>
      </c>
      <c r="O71" s="150">
        <f t="shared" ref="O71:O85" si="32">IF(N71&gt;0,ROUNDDOWN((SQRT(N71)-2.8)/0.011,0)," ")</f>
        <v>85</v>
      </c>
      <c r="P71" s="151"/>
      <c r="Q71" s="153">
        <v>2.0968749999999998E-3</v>
      </c>
      <c r="R71" s="150">
        <f t="shared" ref="R71:R85" si="33">IF(Q71&gt;0,ROUNDDOWN(((800/(Q71*86400))-2.325)/0.00644,0)," ")</f>
        <v>324</v>
      </c>
      <c r="S71" s="108"/>
      <c r="T71" s="64">
        <f t="shared" ref="T71:T73" si="34">IF(U71&gt;0,U71, " ")</f>
        <v>1022</v>
      </c>
      <c r="U71" s="65">
        <f t="shared" si="29"/>
        <v>1022</v>
      </c>
      <c r="V71" s="109">
        <v>1</v>
      </c>
    </row>
    <row r="72" spans="1:36" ht="14.85" customHeight="1">
      <c r="A72" s="47">
        <v>2</v>
      </c>
      <c r="B72" s="147">
        <v>178</v>
      </c>
      <c r="C72" s="137" t="s">
        <v>132</v>
      </c>
      <c r="D72" s="137" t="s">
        <v>133</v>
      </c>
      <c r="E72" s="138">
        <v>2007</v>
      </c>
      <c r="F72" s="137" t="s">
        <v>134</v>
      </c>
      <c r="G72" s="142">
        <v>8.8000000000000007</v>
      </c>
      <c r="H72" s="150">
        <f t="shared" si="30"/>
        <v>274</v>
      </c>
      <c r="I72" s="151"/>
      <c r="J72" s="152">
        <v>3.31</v>
      </c>
      <c r="K72" s="150">
        <f t="shared" si="31"/>
        <v>305</v>
      </c>
      <c r="L72" s="151"/>
      <c r="M72" s="206">
        <f t="shared" ref="M72:M85" si="35">N72</f>
        <v>16</v>
      </c>
      <c r="N72" s="142">
        <v>16</v>
      </c>
      <c r="O72" s="150">
        <f t="shared" si="32"/>
        <v>109</v>
      </c>
      <c r="P72" s="151"/>
      <c r="Q72" s="153">
        <v>2.1815972222222224E-3</v>
      </c>
      <c r="R72" s="150">
        <f t="shared" si="33"/>
        <v>298</v>
      </c>
      <c r="S72" s="108"/>
      <c r="T72" s="64">
        <f t="shared" si="34"/>
        <v>986</v>
      </c>
      <c r="U72" s="65">
        <f t="shared" si="29"/>
        <v>986</v>
      </c>
      <c r="V72" s="109">
        <v>2</v>
      </c>
    </row>
    <row r="73" spans="1:36" ht="14.85" customHeight="1">
      <c r="A73" s="57">
        <v>3</v>
      </c>
      <c r="B73" s="147">
        <v>211</v>
      </c>
      <c r="C73" s="137" t="s">
        <v>135</v>
      </c>
      <c r="D73" s="137" t="s">
        <v>136</v>
      </c>
      <c r="E73" s="138">
        <v>2007</v>
      </c>
      <c r="F73" s="137" t="s">
        <v>137</v>
      </c>
      <c r="G73" s="142">
        <v>9</v>
      </c>
      <c r="H73" s="150">
        <f t="shared" si="30"/>
        <v>255</v>
      </c>
      <c r="I73" s="151"/>
      <c r="J73" s="152">
        <v>3.16</v>
      </c>
      <c r="K73" s="150">
        <f t="shared" si="31"/>
        <v>286</v>
      </c>
      <c r="L73" s="151"/>
      <c r="M73" s="206">
        <f t="shared" si="35"/>
        <v>16</v>
      </c>
      <c r="N73" s="142">
        <v>16</v>
      </c>
      <c r="O73" s="150">
        <f t="shared" si="32"/>
        <v>109</v>
      </c>
      <c r="P73" s="151"/>
      <c r="Q73" s="153">
        <v>2.2736111111111112E-3</v>
      </c>
      <c r="R73" s="150">
        <f t="shared" si="33"/>
        <v>271</v>
      </c>
      <c r="S73" s="108"/>
      <c r="T73" s="64">
        <f t="shared" si="34"/>
        <v>921</v>
      </c>
      <c r="U73" s="65">
        <f t="shared" si="29"/>
        <v>921</v>
      </c>
      <c r="V73" s="109">
        <v>3</v>
      </c>
    </row>
    <row r="74" spans="1:36" ht="14.85" customHeight="1">
      <c r="A74" s="57"/>
      <c r="B74" s="147">
        <v>175</v>
      </c>
      <c r="C74" s="137" t="s">
        <v>138</v>
      </c>
      <c r="D74" s="137" t="s">
        <v>139</v>
      </c>
      <c r="E74" s="138">
        <v>2007</v>
      </c>
      <c r="F74" s="137" t="s">
        <v>134</v>
      </c>
      <c r="G74" s="142">
        <v>8.91</v>
      </c>
      <c r="H74" s="150">
        <f t="shared" si="30"/>
        <v>264</v>
      </c>
      <c r="I74" s="151"/>
      <c r="J74" s="152">
        <v>3.09</v>
      </c>
      <c r="K74" s="150">
        <f t="shared" si="31"/>
        <v>277</v>
      </c>
      <c r="L74" s="151"/>
      <c r="M74" s="206">
        <f t="shared" si="35"/>
        <v>16.5</v>
      </c>
      <c r="N74" s="142">
        <v>16.5</v>
      </c>
      <c r="O74" s="150">
        <f t="shared" si="32"/>
        <v>114</v>
      </c>
      <c r="P74" s="151"/>
      <c r="Q74" s="153">
        <v>2.3129629629629628E-3</v>
      </c>
      <c r="R74" s="150">
        <f t="shared" si="33"/>
        <v>260</v>
      </c>
      <c r="S74" s="108"/>
      <c r="T74" s="64">
        <f t="shared" ref="T74:T85" si="36">IF(U74&gt;0,U74, " ")</f>
        <v>915</v>
      </c>
      <c r="U74" s="65">
        <f t="shared" ref="U74:U85" si="37">SUM(H74,K74,O74,R74)</f>
        <v>915</v>
      </c>
      <c r="V74" s="109">
        <v>4</v>
      </c>
    </row>
    <row r="75" spans="1:36" ht="14.85" customHeight="1">
      <c r="A75" s="57"/>
      <c r="B75" s="147">
        <v>162</v>
      </c>
      <c r="C75" s="137" t="s">
        <v>49</v>
      </c>
      <c r="D75" s="137" t="s">
        <v>50</v>
      </c>
      <c r="E75" s="138">
        <v>2007</v>
      </c>
      <c r="F75" s="137" t="s">
        <v>108</v>
      </c>
      <c r="G75" s="142">
        <v>9.5299999999999994</v>
      </c>
      <c r="H75" s="150">
        <f t="shared" si="30"/>
        <v>211</v>
      </c>
      <c r="I75" s="151"/>
      <c r="J75" s="152">
        <v>2.95</v>
      </c>
      <c r="K75" s="150">
        <f t="shared" si="31"/>
        <v>259</v>
      </c>
      <c r="L75" s="151"/>
      <c r="M75" s="206">
        <f t="shared" si="35"/>
        <v>15.5</v>
      </c>
      <c r="N75" s="142">
        <v>15.5</v>
      </c>
      <c r="O75" s="150">
        <f t="shared" si="32"/>
        <v>103</v>
      </c>
      <c r="P75" s="151"/>
      <c r="Q75" s="153">
        <v>2.1997685185185189E-3</v>
      </c>
      <c r="R75" s="150">
        <f t="shared" si="33"/>
        <v>292</v>
      </c>
      <c r="S75" s="108"/>
      <c r="T75" s="64">
        <f t="shared" si="36"/>
        <v>865</v>
      </c>
      <c r="U75" s="65">
        <f t="shared" si="37"/>
        <v>865</v>
      </c>
      <c r="V75" s="109">
        <v>5</v>
      </c>
    </row>
    <row r="76" spans="1:36" ht="14.85" customHeight="1">
      <c r="A76" s="57"/>
      <c r="B76" s="147">
        <v>261</v>
      </c>
      <c r="C76" s="137" t="s">
        <v>86</v>
      </c>
      <c r="D76" s="137" t="s">
        <v>48</v>
      </c>
      <c r="E76" s="138">
        <v>2007</v>
      </c>
      <c r="F76" s="137" t="s">
        <v>22</v>
      </c>
      <c r="G76" s="142">
        <v>9.5299999999999994</v>
      </c>
      <c r="H76" s="150">
        <f t="shared" si="30"/>
        <v>211</v>
      </c>
      <c r="I76" s="151"/>
      <c r="J76" s="152">
        <v>2.78</v>
      </c>
      <c r="K76" s="150">
        <f t="shared" si="31"/>
        <v>236</v>
      </c>
      <c r="L76" s="151"/>
      <c r="M76" s="206">
        <f t="shared" si="35"/>
        <v>17</v>
      </c>
      <c r="N76" s="142">
        <v>17</v>
      </c>
      <c r="O76" s="150">
        <f t="shared" si="32"/>
        <v>120</v>
      </c>
      <c r="P76" s="151"/>
      <c r="Q76" s="153">
        <v>2.2785879629629627E-3</v>
      </c>
      <c r="R76" s="150">
        <f t="shared" si="33"/>
        <v>269</v>
      </c>
      <c r="S76" s="108"/>
      <c r="T76" s="64">
        <f t="shared" si="36"/>
        <v>836</v>
      </c>
      <c r="U76" s="65">
        <f t="shared" si="37"/>
        <v>836</v>
      </c>
      <c r="V76" s="109">
        <v>6</v>
      </c>
    </row>
    <row r="77" spans="1:36" ht="14.85" customHeight="1">
      <c r="A77" s="57"/>
      <c r="B77" s="147">
        <v>257</v>
      </c>
      <c r="C77" s="137" t="s">
        <v>52</v>
      </c>
      <c r="D77" s="137" t="s">
        <v>53</v>
      </c>
      <c r="E77" s="138">
        <v>2007</v>
      </c>
      <c r="F77" s="137" t="s">
        <v>22</v>
      </c>
      <c r="G77" s="142">
        <v>9.17</v>
      </c>
      <c r="H77" s="150">
        <f t="shared" si="30"/>
        <v>240</v>
      </c>
      <c r="I77" s="151"/>
      <c r="J77" s="152">
        <v>2.78</v>
      </c>
      <c r="K77" s="150">
        <f t="shared" si="31"/>
        <v>236</v>
      </c>
      <c r="L77" s="151"/>
      <c r="M77" s="206">
        <f t="shared" si="35"/>
        <v>18.5</v>
      </c>
      <c r="N77" s="142">
        <v>18.5</v>
      </c>
      <c r="O77" s="150">
        <f t="shared" si="32"/>
        <v>136</v>
      </c>
      <c r="P77" s="151"/>
      <c r="Q77" s="153">
        <v>2.4818287037037035E-3</v>
      </c>
      <c r="R77" s="150">
        <f t="shared" si="33"/>
        <v>218</v>
      </c>
      <c r="S77" s="108"/>
      <c r="T77" s="64">
        <f t="shared" si="36"/>
        <v>830</v>
      </c>
      <c r="U77" s="65">
        <f t="shared" si="37"/>
        <v>830</v>
      </c>
      <c r="V77" s="109">
        <v>7</v>
      </c>
    </row>
    <row r="78" spans="1:36" ht="14.85" customHeight="1">
      <c r="A78" s="57"/>
      <c r="B78" s="143">
        <v>177</v>
      </c>
      <c r="C78" s="145" t="s">
        <v>140</v>
      </c>
      <c r="D78" s="145" t="s">
        <v>48</v>
      </c>
      <c r="E78" s="144">
        <v>2007</v>
      </c>
      <c r="F78" s="145" t="s">
        <v>134</v>
      </c>
      <c r="G78" s="142">
        <v>9.08</v>
      </c>
      <c r="H78" s="150">
        <f t="shared" si="30"/>
        <v>248</v>
      </c>
      <c r="I78" s="151"/>
      <c r="J78" s="152">
        <v>3.07</v>
      </c>
      <c r="K78" s="150">
        <f t="shared" si="31"/>
        <v>274</v>
      </c>
      <c r="L78" s="151"/>
      <c r="M78" s="206">
        <f t="shared" si="35"/>
        <v>11.5</v>
      </c>
      <c r="N78" s="142">
        <v>11.5</v>
      </c>
      <c r="O78" s="150">
        <f t="shared" si="32"/>
        <v>53</v>
      </c>
      <c r="P78" s="151"/>
      <c r="Q78" s="153">
        <v>2.3537037037037038E-3</v>
      </c>
      <c r="R78" s="150">
        <f t="shared" si="33"/>
        <v>249</v>
      </c>
      <c r="S78" s="108"/>
      <c r="T78" s="64">
        <f t="shared" si="36"/>
        <v>824</v>
      </c>
      <c r="U78" s="65">
        <f t="shared" si="37"/>
        <v>824</v>
      </c>
      <c r="V78" s="109">
        <v>8</v>
      </c>
    </row>
    <row r="79" spans="1:36" ht="14.85" customHeight="1">
      <c r="A79" s="47">
        <v>4</v>
      </c>
      <c r="B79" s="147">
        <v>29</v>
      </c>
      <c r="C79" s="137" t="s">
        <v>141</v>
      </c>
      <c r="D79" s="137" t="s">
        <v>53</v>
      </c>
      <c r="E79" s="138">
        <v>2007</v>
      </c>
      <c r="F79" s="137" t="s">
        <v>23</v>
      </c>
      <c r="G79" s="142">
        <v>9.24</v>
      </c>
      <c r="H79" s="150">
        <f t="shared" si="30"/>
        <v>234</v>
      </c>
      <c r="I79" s="151"/>
      <c r="J79" s="152">
        <v>2.88</v>
      </c>
      <c r="K79" s="150">
        <f t="shared" si="31"/>
        <v>249</v>
      </c>
      <c r="L79" s="151"/>
      <c r="M79" s="206">
        <f t="shared" si="35"/>
        <v>16.5</v>
      </c>
      <c r="N79" s="142">
        <v>16.5</v>
      </c>
      <c r="O79" s="150">
        <f t="shared" si="32"/>
        <v>114</v>
      </c>
      <c r="P79" s="151"/>
      <c r="Q79" s="153">
        <v>2.4528935185185187E-3</v>
      </c>
      <c r="R79" s="150">
        <f t="shared" si="33"/>
        <v>225</v>
      </c>
      <c r="S79" s="108"/>
      <c r="T79" s="64">
        <f t="shared" si="36"/>
        <v>822</v>
      </c>
      <c r="U79" s="65">
        <f t="shared" si="37"/>
        <v>822</v>
      </c>
      <c r="V79" s="109">
        <v>9</v>
      </c>
    </row>
    <row r="80" spans="1:36" ht="14.85" customHeight="1">
      <c r="A80" s="47">
        <v>5</v>
      </c>
      <c r="B80" s="147">
        <v>27</v>
      </c>
      <c r="C80" s="137" t="s">
        <v>142</v>
      </c>
      <c r="D80" s="137" t="s">
        <v>143</v>
      </c>
      <c r="E80" s="138">
        <v>2007</v>
      </c>
      <c r="F80" s="137" t="s">
        <v>23</v>
      </c>
      <c r="G80" s="142">
        <v>9.14</v>
      </c>
      <c r="H80" s="150">
        <f t="shared" si="30"/>
        <v>243</v>
      </c>
      <c r="I80" s="151"/>
      <c r="J80" s="152">
        <v>2.81</v>
      </c>
      <c r="K80" s="150">
        <f t="shared" si="31"/>
        <v>240</v>
      </c>
      <c r="L80" s="151"/>
      <c r="M80" s="206">
        <f t="shared" si="35"/>
        <v>11.5</v>
      </c>
      <c r="N80" s="142">
        <v>11.5</v>
      </c>
      <c r="O80" s="150">
        <f t="shared" si="32"/>
        <v>53</v>
      </c>
      <c r="P80" s="151"/>
      <c r="Q80" s="153">
        <v>2.3881944444444445E-3</v>
      </c>
      <c r="R80" s="150">
        <f t="shared" si="33"/>
        <v>241</v>
      </c>
      <c r="S80" s="108"/>
      <c r="T80" s="64">
        <f t="shared" si="36"/>
        <v>777</v>
      </c>
      <c r="U80" s="65">
        <f t="shared" si="37"/>
        <v>777</v>
      </c>
      <c r="V80" s="109">
        <v>10</v>
      </c>
    </row>
    <row r="81" spans="1:36" ht="14.85" customHeight="1">
      <c r="A81" s="57">
        <v>6</v>
      </c>
      <c r="B81" s="147">
        <v>259</v>
      </c>
      <c r="C81" s="137" t="s">
        <v>144</v>
      </c>
      <c r="D81" s="137" t="s">
        <v>145</v>
      </c>
      <c r="E81" s="138">
        <v>2007</v>
      </c>
      <c r="F81" s="137" t="s">
        <v>22</v>
      </c>
      <c r="G81" s="142">
        <v>9.66</v>
      </c>
      <c r="H81" s="150">
        <f t="shared" si="30"/>
        <v>200</v>
      </c>
      <c r="I81" s="151"/>
      <c r="J81" s="152">
        <v>2.79</v>
      </c>
      <c r="K81" s="150">
        <f t="shared" si="31"/>
        <v>237</v>
      </c>
      <c r="L81" s="151"/>
      <c r="M81" s="206">
        <f t="shared" si="35"/>
        <v>14</v>
      </c>
      <c r="N81" s="142">
        <v>14</v>
      </c>
      <c r="O81" s="150">
        <f t="shared" si="32"/>
        <v>85</v>
      </c>
      <c r="P81" s="151"/>
      <c r="Q81" s="153">
        <v>2.3593749999999999E-3</v>
      </c>
      <c r="R81" s="150">
        <f t="shared" si="33"/>
        <v>248</v>
      </c>
      <c r="S81" s="108"/>
      <c r="T81" s="64">
        <f t="shared" si="36"/>
        <v>770</v>
      </c>
      <c r="U81" s="65">
        <f t="shared" si="37"/>
        <v>770</v>
      </c>
      <c r="V81" s="109">
        <v>11</v>
      </c>
    </row>
    <row r="82" spans="1:36" ht="14.85" customHeight="1">
      <c r="A82" s="47">
        <v>7</v>
      </c>
      <c r="B82" s="147">
        <v>262</v>
      </c>
      <c r="C82" s="137" t="s">
        <v>127</v>
      </c>
      <c r="D82" s="137" t="s">
        <v>146</v>
      </c>
      <c r="E82" s="138">
        <v>2007</v>
      </c>
      <c r="F82" s="137" t="s">
        <v>22</v>
      </c>
      <c r="G82" s="142">
        <v>9.68</v>
      </c>
      <c r="H82" s="150">
        <f t="shared" si="30"/>
        <v>199</v>
      </c>
      <c r="I82" s="151"/>
      <c r="J82" s="152">
        <v>2.85</v>
      </c>
      <c r="K82" s="150">
        <f t="shared" si="31"/>
        <v>245</v>
      </c>
      <c r="L82" s="151"/>
      <c r="M82" s="206">
        <f t="shared" si="35"/>
        <v>15</v>
      </c>
      <c r="N82" s="142">
        <v>15</v>
      </c>
      <c r="O82" s="150">
        <f t="shared" si="32"/>
        <v>97</v>
      </c>
      <c r="P82" s="151"/>
      <c r="Q82" s="153">
        <v>2.5652777777777779E-3</v>
      </c>
      <c r="R82" s="150">
        <f t="shared" si="33"/>
        <v>199</v>
      </c>
      <c r="S82" s="108"/>
      <c r="T82" s="64">
        <f t="shared" si="36"/>
        <v>740</v>
      </c>
      <c r="U82" s="65">
        <f t="shared" si="37"/>
        <v>740</v>
      </c>
      <c r="V82" s="109">
        <v>12</v>
      </c>
    </row>
    <row r="83" spans="1:36" ht="14.85" customHeight="1">
      <c r="A83" s="47">
        <v>8</v>
      </c>
      <c r="B83" s="147">
        <v>260</v>
      </c>
      <c r="C83" s="137" t="s">
        <v>87</v>
      </c>
      <c r="D83" s="137" t="s">
        <v>88</v>
      </c>
      <c r="E83" s="138">
        <v>2007</v>
      </c>
      <c r="F83" s="137" t="s">
        <v>22</v>
      </c>
      <c r="G83" s="142">
        <v>10.24</v>
      </c>
      <c r="H83" s="150">
        <f t="shared" si="30"/>
        <v>158</v>
      </c>
      <c r="I83" s="151"/>
      <c r="J83" s="152">
        <v>2.56</v>
      </c>
      <c r="K83" s="150">
        <f t="shared" si="31"/>
        <v>205</v>
      </c>
      <c r="L83" s="151"/>
      <c r="M83" s="206">
        <f t="shared" si="35"/>
        <v>12.5</v>
      </c>
      <c r="N83" s="142">
        <v>12.5</v>
      </c>
      <c r="O83" s="150">
        <f t="shared" si="32"/>
        <v>66</v>
      </c>
      <c r="P83" s="151"/>
      <c r="Q83" s="153">
        <v>2.2126157407407411E-3</v>
      </c>
      <c r="R83" s="150">
        <f t="shared" si="33"/>
        <v>288</v>
      </c>
      <c r="S83" s="108"/>
      <c r="T83" s="64">
        <f t="shared" si="36"/>
        <v>717</v>
      </c>
      <c r="U83" s="65">
        <f t="shared" si="37"/>
        <v>717</v>
      </c>
      <c r="V83" s="109">
        <v>13</v>
      </c>
    </row>
    <row r="84" spans="1:36" ht="14.85" customHeight="1">
      <c r="A84" s="57">
        <v>9</v>
      </c>
      <c r="B84" s="147">
        <v>258</v>
      </c>
      <c r="C84" s="137" t="s">
        <v>84</v>
      </c>
      <c r="D84" s="137" t="s">
        <v>85</v>
      </c>
      <c r="E84" s="138">
        <v>2007</v>
      </c>
      <c r="F84" s="137" t="s">
        <v>22</v>
      </c>
      <c r="G84" s="142">
        <v>9.64</v>
      </c>
      <c r="H84" s="150">
        <f t="shared" si="30"/>
        <v>202</v>
      </c>
      <c r="I84" s="151"/>
      <c r="J84" s="152">
        <v>2.5</v>
      </c>
      <c r="K84" s="150">
        <f t="shared" si="31"/>
        <v>196</v>
      </c>
      <c r="L84" s="151"/>
      <c r="M84" s="206">
        <f t="shared" si="35"/>
        <v>11.5</v>
      </c>
      <c r="N84" s="142">
        <v>11.5</v>
      </c>
      <c r="O84" s="150">
        <f t="shared" si="32"/>
        <v>53</v>
      </c>
      <c r="P84" s="151"/>
      <c r="Q84" s="153">
        <v>2.3313657407407406E-3</v>
      </c>
      <c r="R84" s="150">
        <f t="shared" si="33"/>
        <v>255</v>
      </c>
      <c r="S84" s="108"/>
      <c r="T84" s="64">
        <f t="shared" si="36"/>
        <v>706</v>
      </c>
      <c r="U84" s="65">
        <f t="shared" si="37"/>
        <v>706</v>
      </c>
      <c r="V84" s="109">
        <v>14</v>
      </c>
    </row>
    <row r="85" spans="1:36" ht="14.85" customHeight="1">
      <c r="A85" s="47">
        <v>10</v>
      </c>
      <c r="B85" s="147">
        <v>75</v>
      </c>
      <c r="C85" s="137" t="s">
        <v>147</v>
      </c>
      <c r="D85" s="137" t="s">
        <v>148</v>
      </c>
      <c r="E85" s="138">
        <v>2007</v>
      </c>
      <c r="F85" s="137" t="s">
        <v>30</v>
      </c>
      <c r="G85" s="142">
        <v>10.27</v>
      </c>
      <c r="H85" s="150">
        <f t="shared" si="30"/>
        <v>156</v>
      </c>
      <c r="I85" s="151"/>
      <c r="J85" s="152">
        <v>2.54</v>
      </c>
      <c r="K85" s="150">
        <f t="shared" si="31"/>
        <v>202</v>
      </c>
      <c r="L85" s="151"/>
      <c r="M85" s="206">
        <f t="shared" si="35"/>
        <v>14.5</v>
      </c>
      <c r="N85" s="142">
        <v>14.5</v>
      </c>
      <c r="O85" s="150">
        <f t="shared" si="32"/>
        <v>91</v>
      </c>
      <c r="P85" s="151"/>
      <c r="Q85" s="153">
        <v>2.5341435185185185E-3</v>
      </c>
      <c r="R85" s="150">
        <f t="shared" si="33"/>
        <v>206</v>
      </c>
      <c r="S85" s="108"/>
      <c r="T85" s="64">
        <f t="shared" si="36"/>
        <v>655</v>
      </c>
      <c r="U85" s="65">
        <f t="shared" si="37"/>
        <v>655</v>
      </c>
      <c r="V85" s="109">
        <v>15</v>
      </c>
    </row>
    <row r="86" spans="1:36" ht="9.9499999999999993" customHeight="1">
      <c r="A86" s="47"/>
      <c r="B86" s="98"/>
      <c r="C86" s="99"/>
      <c r="D86" s="99"/>
      <c r="E86" s="100"/>
      <c r="F86" s="99"/>
      <c r="G86" s="101"/>
      <c r="H86" s="102"/>
      <c r="I86" s="103"/>
      <c r="J86" s="104"/>
      <c r="K86" s="102"/>
      <c r="L86" s="103"/>
      <c r="M86" s="104"/>
      <c r="N86" s="101"/>
      <c r="O86" s="102"/>
      <c r="P86" s="103"/>
      <c r="Q86" s="105"/>
      <c r="R86" s="102"/>
      <c r="S86" s="106"/>
      <c r="T86" s="64" t="str">
        <f t="shared" ref="T86" si="38">IF(U86&gt;0,U86, " ")</f>
        <v xml:space="preserve"> </v>
      </c>
      <c r="U86" s="65">
        <f t="shared" ref="U86" si="39">SUM(H86,K86,O86,R86)</f>
        <v>0</v>
      </c>
      <c r="V86" s="107"/>
    </row>
    <row r="87" spans="1:36" ht="9.9499999999999993" customHeight="1">
      <c r="G87" s="86"/>
      <c r="H87" s="21"/>
      <c r="I87" s="21"/>
      <c r="J87" s="86"/>
      <c r="K87" s="21"/>
      <c r="L87" s="21"/>
      <c r="M87" s="86"/>
      <c r="N87" s="86"/>
      <c r="O87" s="87"/>
      <c r="P87" s="87"/>
      <c r="Q87" s="86"/>
      <c r="R87" s="87"/>
      <c r="S87" s="87"/>
      <c r="T87" s="88"/>
      <c r="U87" s="87"/>
      <c r="V87" s="87"/>
      <c r="AA87" s="72">
        <f>(COUNTA(G$54:G$64)&gt;COUNT(G$54:G$64)+COUNTIF(G$54:G$64,"DNS"))*1</f>
        <v>0</v>
      </c>
      <c r="AB87" s="72"/>
      <c r="AC87" s="72"/>
      <c r="AD87" s="72">
        <f>(COUNTA(J$54:J$64)&gt;COUNT(J$54:J$64)+COUNTIF(J$54:J$64,"DNS"))*1</f>
        <v>0</v>
      </c>
      <c r="AE87" s="72"/>
      <c r="AF87" s="34"/>
      <c r="AG87" s="34">
        <f>(COUNTA(M$54:M$64)&gt;COUNT(M$54:M$64)+COUNTIF(M$54:M$64,"DNS"))*1</f>
        <v>0</v>
      </c>
      <c r="AH87" s="72"/>
      <c r="AI87" s="72"/>
      <c r="AJ87" s="72">
        <f>(COUNTA(Q$54:Q$64)&gt;COUNT(Q$54:Q$64)+COUNTIF(Q$54:Q$64,"DNS"))*1</f>
        <v>0</v>
      </c>
    </row>
    <row r="88" spans="1:36" ht="14.85" customHeight="1">
      <c r="A88" s="1"/>
      <c r="B88" s="74" t="s">
        <v>61</v>
      </c>
      <c r="C88" s="15"/>
      <c r="D88" s="13" t="s">
        <v>55</v>
      </c>
      <c r="E88" s="2"/>
      <c r="F88" s="2"/>
      <c r="G88" s="2"/>
      <c r="H88" s="2"/>
      <c r="I88" s="2"/>
      <c r="J88" s="2"/>
      <c r="K88" s="2"/>
      <c r="L88" s="8"/>
      <c r="M88" s="89"/>
      <c r="N88" s="89"/>
      <c r="O88" s="89"/>
      <c r="P88" s="89"/>
      <c r="Q88" s="22"/>
      <c r="S88" s="8"/>
      <c r="T88" s="8"/>
      <c r="U88" s="8"/>
    </row>
    <row r="89" spans="1:36" ht="9.9499999999999993" customHeight="1">
      <c r="A89" s="90"/>
      <c r="B89" s="22"/>
      <c r="E89" s="22"/>
      <c r="G89" s="22"/>
      <c r="J89" s="22"/>
      <c r="M89" s="22"/>
      <c r="N89" s="232" t="s">
        <v>218</v>
      </c>
      <c r="Q89" s="22"/>
      <c r="T89" s="22"/>
    </row>
    <row r="90" spans="1:36" ht="14.85" customHeight="1">
      <c r="A90" s="268" t="s">
        <v>2</v>
      </c>
      <c r="B90" s="269" t="s">
        <v>3</v>
      </c>
      <c r="C90" s="266" t="s">
        <v>4</v>
      </c>
      <c r="D90" s="266" t="s">
        <v>5</v>
      </c>
      <c r="E90" s="271" t="s">
        <v>6</v>
      </c>
      <c r="F90" s="266" t="s">
        <v>7</v>
      </c>
      <c r="G90" s="264" t="s">
        <v>56</v>
      </c>
      <c r="H90" s="264"/>
      <c r="I90" s="265"/>
      <c r="J90" s="263" t="s">
        <v>19</v>
      </c>
      <c r="K90" s="264"/>
      <c r="L90" s="265"/>
      <c r="M90" s="263" t="s">
        <v>106</v>
      </c>
      <c r="N90" s="264"/>
      <c r="O90" s="264"/>
      <c r="P90" s="265"/>
      <c r="Q90" s="263" t="s">
        <v>149</v>
      </c>
      <c r="R90" s="264"/>
      <c r="S90" s="265"/>
      <c r="T90" s="259" t="s">
        <v>10</v>
      </c>
      <c r="U90" s="260"/>
      <c r="V90" s="261"/>
    </row>
    <row r="91" spans="1:36" ht="14.85" customHeight="1">
      <c r="A91" s="268"/>
      <c r="B91" s="272"/>
      <c r="C91" s="267"/>
      <c r="D91" s="267"/>
      <c r="E91" s="272"/>
      <c r="F91" s="267"/>
      <c r="G91" s="91" t="s">
        <v>12</v>
      </c>
      <c r="H91" s="92" t="s">
        <v>13</v>
      </c>
      <c r="I91" s="93"/>
      <c r="J91" s="94" t="s">
        <v>14</v>
      </c>
      <c r="K91" s="92" t="s">
        <v>13</v>
      </c>
      <c r="L91" s="93"/>
      <c r="M91" s="94" t="s">
        <v>14</v>
      </c>
      <c r="N91" s="91"/>
      <c r="O91" s="92" t="s">
        <v>13</v>
      </c>
      <c r="P91" s="93"/>
      <c r="Q91" s="95" t="s">
        <v>12</v>
      </c>
      <c r="R91" s="92" t="s">
        <v>13</v>
      </c>
      <c r="S91" s="93"/>
      <c r="T91" s="96" t="s">
        <v>13</v>
      </c>
      <c r="U91" s="253"/>
      <c r="V91" s="97" t="s">
        <v>16</v>
      </c>
    </row>
    <row r="92" spans="1:36" ht="9.9499999999999993" customHeight="1">
      <c r="A92" s="47"/>
      <c r="B92" s="98"/>
      <c r="C92" s="99"/>
      <c r="D92" s="99"/>
      <c r="E92" s="100"/>
      <c r="F92" s="99"/>
      <c r="G92" s="101"/>
      <c r="H92" s="102" t="str">
        <f t="shared" ref="H92:H101" si="40">IF(G92&gt;0,ROUNDDOWN(((50/G92)-3.79)/0.0069,0)," ")</f>
        <v xml:space="preserve"> </v>
      </c>
      <c r="I92" s="103"/>
      <c r="J92" s="104"/>
      <c r="K92" s="102" t="str">
        <f t="shared" ref="K92:K101" si="41">IF(J92&gt;0,ROUNDDOWN((SQRT(J92)-1.15028)/0.00219,0)," ")</f>
        <v xml:space="preserve"> </v>
      </c>
      <c r="L92" s="103"/>
      <c r="M92" s="104"/>
      <c r="N92" s="101"/>
      <c r="O92" s="102" t="str">
        <f t="shared" ref="O92:O101" si="42">IF(N92&gt;0,ROUNDDOWN((SQRT(N92)-2.8)/0.011,0)," ")</f>
        <v xml:space="preserve"> </v>
      </c>
      <c r="P92" s="103"/>
      <c r="Q92" s="105"/>
      <c r="R92" s="102" t="str">
        <f t="shared" ref="R92" si="43">IF(Q92&gt;0,ROUNDDOWN(((400/(Q92*86400))-2.967)/0.00716,0)," ")</f>
        <v xml:space="preserve"> </v>
      </c>
      <c r="S92" s="106"/>
      <c r="T92" s="64" t="str">
        <f>IF(U92&gt;0,U92, " ")</f>
        <v xml:space="preserve"> </v>
      </c>
      <c r="U92" s="65">
        <f>SUM(H92,K92,O92,R92)</f>
        <v>0</v>
      </c>
      <c r="V92" s="107"/>
      <c r="AA92" s="22"/>
      <c r="AB92" s="22"/>
      <c r="AC92" s="22"/>
      <c r="AD92" s="22"/>
      <c r="AE92" s="22"/>
      <c r="AF92" s="22"/>
      <c r="AG92" s="22"/>
      <c r="AH92" s="22"/>
      <c r="AI92" s="22"/>
      <c r="AJ92" s="22"/>
    </row>
    <row r="93" spans="1:36" ht="14.85" customHeight="1">
      <c r="A93" s="47">
        <v>1</v>
      </c>
      <c r="B93" s="147">
        <v>51</v>
      </c>
      <c r="C93" s="148" t="s">
        <v>150</v>
      </c>
      <c r="D93" s="148" t="s">
        <v>151</v>
      </c>
      <c r="E93" s="138">
        <v>2006</v>
      </c>
      <c r="F93" s="137" t="s">
        <v>131</v>
      </c>
      <c r="G93" s="142">
        <v>8.31</v>
      </c>
      <c r="H93" s="150">
        <f t="shared" ref="H93:H100" si="44">IF(G93&gt;0,ROUNDDOWN(((50/G93)-3.79)/0.0069,0)," ")</f>
        <v>322</v>
      </c>
      <c r="I93" s="151"/>
      <c r="J93" s="152">
        <v>4</v>
      </c>
      <c r="K93" s="150">
        <f t="shared" ref="K93:K100" si="45">IF(J93&gt;0,ROUNDDOWN((SQRT(J93)-1.15028)/0.00219,0)," ")</f>
        <v>388</v>
      </c>
      <c r="L93" s="151"/>
      <c r="M93" s="142">
        <f>N93</f>
        <v>21.5</v>
      </c>
      <c r="N93" s="142">
        <v>21.5</v>
      </c>
      <c r="O93" s="150">
        <f t="shared" ref="O93:O100" si="46">IF(N93&gt;0,ROUNDDOWN((SQRT(N93)-2.8)/0.011,0)," ")</f>
        <v>166</v>
      </c>
      <c r="P93" s="151"/>
      <c r="Q93" s="153">
        <v>2.1270833333333337E-3</v>
      </c>
      <c r="R93" s="150">
        <f t="shared" ref="R93:R100" si="47">IF(Q93&gt;0,ROUNDDOWN(((800/(Q93*86400))-2.325)/0.00644,0)," ")</f>
        <v>314</v>
      </c>
      <c r="S93" s="108"/>
      <c r="T93" s="64">
        <f t="shared" ref="T93:T98" si="48">IF(U93&gt;0,U93, " ")</f>
        <v>1190</v>
      </c>
      <c r="U93" s="65">
        <f t="shared" ref="U93:U98" si="49">SUM(H93,K93,O93,R93)</f>
        <v>1190</v>
      </c>
      <c r="V93" s="109">
        <v>1</v>
      </c>
      <c r="AA93" s="22"/>
      <c r="AB93" s="22"/>
      <c r="AC93" s="22"/>
      <c r="AD93" s="22"/>
      <c r="AE93" s="22"/>
      <c r="AF93" s="22"/>
      <c r="AG93" s="22"/>
      <c r="AH93" s="22"/>
      <c r="AI93" s="22"/>
      <c r="AJ93" s="22"/>
    </row>
    <row r="94" spans="1:36" ht="14.85" customHeight="1">
      <c r="A94" s="47"/>
      <c r="B94" s="147">
        <v>127</v>
      </c>
      <c r="C94" s="137" t="s">
        <v>89</v>
      </c>
      <c r="D94" s="137" t="s">
        <v>90</v>
      </c>
      <c r="E94" s="138">
        <v>2006</v>
      </c>
      <c r="F94" s="137" t="s">
        <v>152</v>
      </c>
      <c r="G94" s="142">
        <v>8.89</v>
      </c>
      <c r="H94" s="150">
        <f t="shared" si="44"/>
        <v>265</v>
      </c>
      <c r="I94" s="151"/>
      <c r="J94" s="152">
        <v>3.3</v>
      </c>
      <c r="K94" s="150">
        <f t="shared" si="45"/>
        <v>304</v>
      </c>
      <c r="L94" s="151"/>
      <c r="M94" s="142">
        <f t="shared" ref="M94:M100" si="50">N94</f>
        <v>17.5</v>
      </c>
      <c r="N94" s="142">
        <v>17.5</v>
      </c>
      <c r="O94" s="150">
        <f t="shared" si="46"/>
        <v>125</v>
      </c>
      <c r="P94" s="151"/>
      <c r="Q94" s="153">
        <v>2.0828703703703703E-3</v>
      </c>
      <c r="R94" s="150">
        <f t="shared" si="47"/>
        <v>329</v>
      </c>
      <c r="S94" s="108"/>
      <c r="T94" s="64">
        <f t="shared" ref="T94:T97" si="51">IF(U94&gt;0,U94, " ")</f>
        <v>1023</v>
      </c>
      <c r="U94" s="65">
        <f t="shared" ref="U94:U97" si="52">SUM(H94,K94,O94,R94)</f>
        <v>1023</v>
      </c>
      <c r="V94" s="109">
        <v>2</v>
      </c>
      <c r="AA94" s="22"/>
      <c r="AB94" s="22"/>
      <c r="AC94" s="22"/>
      <c r="AD94" s="22"/>
      <c r="AE94" s="22"/>
      <c r="AF94" s="22"/>
      <c r="AG94" s="22"/>
      <c r="AH94" s="22"/>
      <c r="AI94" s="22"/>
      <c r="AJ94" s="22"/>
    </row>
    <row r="95" spans="1:36" ht="14.85" customHeight="1">
      <c r="A95" s="47"/>
      <c r="B95" s="147">
        <v>264</v>
      </c>
      <c r="C95" s="137" t="s">
        <v>57</v>
      </c>
      <c r="D95" s="137" t="s">
        <v>58</v>
      </c>
      <c r="E95" s="138">
        <v>2006</v>
      </c>
      <c r="F95" s="137" t="s">
        <v>22</v>
      </c>
      <c r="G95" s="142">
        <v>9.1300000000000008</v>
      </c>
      <c r="H95" s="150">
        <f t="shared" si="44"/>
        <v>244</v>
      </c>
      <c r="I95" s="151"/>
      <c r="J95" s="152">
        <v>3.47</v>
      </c>
      <c r="K95" s="150">
        <f t="shared" si="45"/>
        <v>325</v>
      </c>
      <c r="L95" s="151"/>
      <c r="M95" s="142">
        <f t="shared" si="50"/>
        <v>20.5</v>
      </c>
      <c r="N95" s="142">
        <v>20.5</v>
      </c>
      <c r="O95" s="150">
        <f t="shared" si="46"/>
        <v>157</v>
      </c>
      <c r="P95" s="151"/>
      <c r="Q95" s="153">
        <v>2.2118055555555558E-3</v>
      </c>
      <c r="R95" s="150">
        <f t="shared" si="47"/>
        <v>289</v>
      </c>
      <c r="S95" s="108"/>
      <c r="T95" s="64">
        <f t="shared" si="51"/>
        <v>1015</v>
      </c>
      <c r="U95" s="65">
        <f t="shared" si="52"/>
        <v>1015</v>
      </c>
      <c r="V95" s="109">
        <v>3</v>
      </c>
      <c r="AA95" s="22"/>
      <c r="AB95" s="22"/>
      <c r="AC95" s="22"/>
      <c r="AD95" s="22"/>
      <c r="AE95" s="22"/>
      <c r="AF95" s="22"/>
      <c r="AG95" s="22"/>
      <c r="AH95" s="22"/>
      <c r="AI95" s="22"/>
      <c r="AJ95" s="22"/>
    </row>
    <row r="96" spans="1:36" ht="14.85" customHeight="1">
      <c r="A96" s="47"/>
      <c r="B96" s="147">
        <v>130</v>
      </c>
      <c r="C96" s="137" t="s">
        <v>153</v>
      </c>
      <c r="D96" s="137" t="s">
        <v>91</v>
      </c>
      <c r="E96" s="138">
        <v>2006</v>
      </c>
      <c r="F96" s="137" t="s">
        <v>152</v>
      </c>
      <c r="G96" s="142">
        <v>8.74</v>
      </c>
      <c r="H96" s="150">
        <f t="shared" si="44"/>
        <v>279</v>
      </c>
      <c r="I96" s="151"/>
      <c r="J96" s="152">
        <v>3.14</v>
      </c>
      <c r="K96" s="150">
        <f t="shared" si="45"/>
        <v>283</v>
      </c>
      <c r="L96" s="151"/>
      <c r="M96" s="142">
        <f t="shared" si="50"/>
        <v>16</v>
      </c>
      <c r="N96" s="142">
        <v>16</v>
      </c>
      <c r="O96" s="150">
        <f t="shared" si="46"/>
        <v>109</v>
      </c>
      <c r="P96" s="151"/>
      <c r="Q96" s="153">
        <v>2.0988425925925927E-3</v>
      </c>
      <c r="R96" s="150">
        <f t="shared" si="47"/>
        <v>324</v>
      </c>
      <c r="S96" s="108"/>
      <c r="T96" s="64">
        <f t="shared" si="51"/>
        <v>995</v>
      </c>
      <c r="U96" s="65">
        <f t="shared" si="52"/>
        <v>995</v>
      </c>
      <c r="V96" s="109">
        <v>4</v>
      </c>
      <c r="AA96" s="22"/>
      <c r="AB96" s="22"/>
      <c r="AC96" s="22"/>
      <c r="AD96" s="22"/>
      <c r="AE96" s="22"/>
      <c r="AF96" s="22"/>
      <c r="AG96" s="22"/>
      <c r="AH96" s="22"/>
      <c r="AI96" s="22"/>
      <c r="AJ96" s="22"/>
    </row>
    <row r="97" spans="1:36" ht="14.85" customHeight="1">
      <c r="A97" s="47"/>
      <c r="B97" s="147">
        <v>263</v>
      </c>
      <c r="C97" s="137" t="s">
        <v>59</v>
      </c>
      <c r="D97" s="137" t="s">
        <v>60</v>
      </c>
      <c r="E97" s="138">
        <v>2006</v>
      </c>
      <c r="F97" s="137" t="s">
        <v>22</v>
      </c>
      <c r="G97" s="142">
        <v>9.02</v>
      </c>
      <c r="H97" s="150">
        <f t="shared" si="44"/>
        <v>254</v>
      </c>
      <c r="I97" s="151"/>
      <c r="J97" s="152">
        <v>3.5</v>
      </c>
      <c r="K97" s="150">
        <f t="shared" si="45"/>
        <v>329</v>
      </c>
      <c r="L97" s="151"/>
      <c r="M97" s="142">
        <f t="shared" si="50"/>
        <v>15</v>
      </c>
      <c r="N97" s="142">
        <v>15</v>
      </c>
      <c r="O97" s="150">
        <f t="shared" si="46"/>
        <v>97</v>
      </c>
      <c r="P97" s="151"/>
      <c r="Q97" s="153">
        <v>2.2012731481481484E-3</v>
      </c>
      <c r="R97" s="150">
        <f t="shared" si="47"/>
        <v>292</v>
      </c>
      <c r="S97" s="108"/>
      <c r="T97" s="64">
        <f t="shared" si="51"/>
        <v>972</v>
      </c>
      <c r="U97" s="65">
        <f t="shared" si="52"/>
        <v>972</v>
      </c>
      <c r="V97" s="109">
        <v>5</v>
      </c>
      <c r="AA97" s="22"/>
      <c r="AB97" s="22"/>
      <c r="AC97" s="22"/>
      <c r="AD97" s="22"/>
      <c r="AE97" s="22"/>
      <c r="AF97" s="22"/>
      <c r="AG97" s="22"/>
      <c r="AH97" s="22"/>
      <c r="AI97" s="22"/>
      <c r="AJ97" s="22"/>
    </row>
    <row r="98" spans="1:36" ht="14.85" customHeight="1">
      <c r="A98" s="57">
        <v>2</v>
      </c>
      <c r="B98" s="147">
        <v>100</v>
      </c>
      <c r="C98" s="137" t="s">
        <v>82</v>
      </c>
      <c r="D98" s="137" t="s">
        <v>154</v>
      </c>
      <c r="E98" s="138">
        <v>2006</v>
      </c>
      <c r="F98" s="137" t="s">
        <v>122</v>
      </c>
      <c r="G98" s="142">
        <v>9.33</v>
      </c>
      <c r="H98" s="150">
        <f t="shared" si="44"/>
        <v>227</v>
      </c>
      <c r="I98" s="151"/>
      <c r="J98" s="152">
        <v>3.1</v>
      </c>
      <c r="K98" s="150">
        <f t="shared" si="45"/>
        <v>278</v>
      </c>
      <c r="L98" s="151"/>
      <c r="M98" s="142">
        <f t="shared" si="50"/>
        <v>17</v>
      </c>
      <c r="N98" s="142">
        <v>17</v>
      </c>
      <c r="O98" s="150">
        <f t="shared" si="46"/>
        <v>120</v>
      </c>
      <c r="P98" s="151"/>
      <c r="Q98" s="153">
        <v>2.3010416666666665E-3</v>
      </c>
      <c r="R98" s="150">
        <f t="shared" si="47"/>
        <v>263</v>
      </c>
      <c r="S98" s="108"/>
      <c r="T98" s="64">
        <f t="shared" si="48"/>
        <v>888</v>
      </c>
      <c r="U98" s="65">
        <f t="shared" si="49"/>
        <v>888</v>
      </c>
      <c r="V98" s="109">
        <v>6</v>
      </c>
      <c r="AA98" s="22"/>
      <c r="AB98" s="22"/>
      <c r="AC98" s="22"/>
      <c r="AD98" s="22"/>
      <c r="AE98" s="22"/>
      <c r="AF98" s="22"/>
      <c r="AG98" s="22"/>
      <c r="AH98" s="22"/>
      <c r="AI98" s="22"/>
      <c r="AJ98" s="22"/>
    </row>
    <row r="99" spans="1:36" ht="14.85" customHeight="1">
      <c r="A99" s="47">
        <v>3</v>
      </c>
      <c r="B99" s="147">
        <v>99</v>
      </c>
      <c r="C99" s="137" t="s">
        <v>155</v>
      </c>
      <c r="D99" s="137" t="s">
        <v>156</v>
      </c>
      <c r="E99" s="138">
        <v>2006</v>
      </c>
      <c r="F99" s="137" t="s">
        <v>122</v>
      </c>
      <c r="G99" s="142">
        <v>9.4700000000000006</v>
      </c>
      <c r="H99" s="150">
        <f t="shared" si="44"/>
        <v>215</v>
      </c>
      <c r="I99" s="151"/>
      <c r="J99" s="152">
        <v>3.02</v>
      </c>
      <c r="K99" s="150">
        <f t="shared" si="45"/>
        <v>268</v>
      </c>
      <c r="L99" s="151"/>
      <c r="M99" s="142">
        <f t="shared" si="50"/>
        <v>15</v>
      </c>
      <c r="N99" s="142">
        <v>15</v>
      </c>
      <c r="O99" s="150">
        <f t="shared" si="46"/>
        <v>97</v>
      </c>
      <c r="P99" s="151"/>
      <c r="Q99" s="153">
        <v>2.2927083333333332E-3</v>
      </c>
      <c r="R99" s="150">
        <f t="shared" si="47"/>
        <v>266</v>
      </c>
      <c r="S99" s="108"/>
      <c r="T99" s="64">
        <f t="shared" ref="T99:T101" si="53">IF(U99&gt;0,U99, " ")</f>
        <v>846</v>
      </c>
      <c r="U99" s="65">
        <f t="shared" ref="U99:U101" si="54">SUM(H99,K99,O99,R99)</f>
        <v>846</v>
      </c>
      <c r="V99" s="109">
        <v>7</v>
      </c>
      <c r="AA99" s="22"/>
      <c r="AB99" s="22"/>
      <c r="AC99" s="22"/>
      <c r="AD99" s="22"/>
      <c r="AE99" s="22"/>
      <c r="AF99" s="22"/>
      <c r="AG99" s="22"/>
      <c r="AH99" s="22"/>
      <c r="AI99" s="22"/>
      <c r="AJ99" s="22"/>
    </row>
    <row r="100" spans="1:36" ht="14.85" customHeight="1">
      <c r="A100" s="47">
        <v>4</v>
      </c>
      <c r="B100" s="147">
        <v>129</v>
      </c>
      <c r="C100" s="137" t="s">
        <v>102</v>
      </c>
      <c r="D100" s="137" t="s">
        <v>151</v>
      </c>
      <c r="E100" s="138">
        <v>2006</v>
      </c>
      <c r="F100" s="137" t="s">
        <v>152</v>
      </c>
      <c r="G100" s="142">
        <v>9.64</v>
      </c>
      <c r="H100" s="150">
        <f t="shared" si="44"/>
        <v>202</v>
      </c>
      <c r="I100" s="151"/>
      <c r="J100" s="152">
        <v>3.05</v>
      </c>
      <c r="K100" s="150">
        <f t="shared" si="45"/>
        <v>272</v>
      </c>
      <c r="L100" s="151"/>
      <c r="M100" s="142">
        <f t="shared" si="50"/>
        <v>12</v>
      </c>
      <c r="N100" s="142">
        <v>12</v>
      </c>
      <c r="O100" s="150">
        <f t="shared" si="46"/>
        <v>60</v>
      </c>
      <c r="P100" s="151"/>
      <c r="Q100" s="153">
        <v>2.6302083333333334E-3</v>
      </c>
      <c r="R100" s="150">
        <f t="shared" si="47"/>
        <v>185</v>
      </c>
      <c r="S100" s="108"/>
      <c r="T100" s="64">
        <f t="shared" si="53"/>
        <v>719</v>
      </c>
      <c r="U100" s="65">
        <f t="shared" si="54"/>
        <v>719</v>
      </c>
      <c r="V100" s="109">
        <v>8</v>
      </c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</row>
    <row r="101" spans="1:36" ht="9.9499999999999993" customHeight="1">
      <c r="A101" s="47"/>
      <c r="B101" s="98"/>
      <c r="C101" s="119"/>
      <c r="D101" s="119"/>
      <c r="E101" s="120"/>
      <c r="F101" s="119"/>
      <c r="G101" s="101"/>
      <c r="H101" s="102" t="str">
        <f t="shared" si="40"/>
        <v xml:space="preserve"> </v>
      </c>
      <c r="I101" s="103"/>
      <c r="J101" s="104"/>
      <c r="K101" s="102" t="str">
        <f t="shared" si="41"/>
        <v xml:space="preserve"> </v>
      </c>
      <c r="L101" s="103"/>
      <c r="M101" s="104"/>
      <c r="N101" s="101"/>
      <c r="O101" s="102" t="str">
        <f t="shared" si="42"/>
        <v xml:space="preserve"> </v>
      </c>
      <c r="P101" s="103"/>
      <c r="Q101" s="105"/>
      <c r="R101" s="102" t="str">
        <f t="shared" ref="R101" si="55">IF(Q101&gt;0,ROUNDDOWN(((400/(Q101*86400))-2.967)/0.00716,0)," ")</f>
        <v xml:space="preserve"> </v>
      </c>
      <c r="S101" s="106"/>
      <c r="T101" s="64" t="str">
        <f t="shared" si="53"/>
        <v xml:space="preserve"> </v>
      </c>
      <c r="U101" s="65">
        <f t="shared" si="54"/>
        <v>0</v>
      </c>
      <c r="V101" s="107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</row>
    <row r="102" spans="1:36" ht="9.9499999999999993" hidden="1" customHeight="1">
      <c r="A102" s="90"/>
      <c r="B102" s="22"/>
      <c r="E102" s="22"/>
      <c r="G102" s="86"/>
      <c r="H102" s="21"/>
      <c r="I102" s="21"/>
      <c r="J102" s="86"/>
      <c r="K102" s="87"/>
      <c r="L102" s="87"/>
      <c r="M102" s="86"/>
      <c r="N102" s="21"/>
      <c r="O102" s="21"/>
      <c r="P102" s="21"/>
      <c r="Q102" s="110"/>
      <c r="R102" s="87"/>
      <c r="S102" s="87"/>
      <c r="T102" s="87"/>
      <c r="U102" s="87"/>
      <c r="V102" s="87"/>
    </row>
    <row r="103" spans="1:36" ht="16.5" customHeight="1">
      <c r="A103" s="212"/>
      <c r="B103" s="74" t="s">
        <v>67</v>
      </c>
      <c r="C103" s="2"/>
      <c r="D103" s="85" t="s">
        <v>27</v>
      </c>
      <c r="E103" s="2"/>
      <c r="F103" s="2"/>
      <c r="G103" s="2"/>
      <c r="H103" s="2"/>
      <c r="I103" s="2"/>
      <c r="J103" s="2"/>
      <c r="K103" s="2"/>
      <c r="L103" s="207"/>
      <c r="M103" s="89"/>
      <c r="N103" s="89"/>
      <c r="O103" s="89"/>
      <c r="P103" s="89"/>
      <c r="Q103" s="210"/>
      <c r="R103" s="210"/>
      <c r="S103" s="207"/>
      <c r="T103" s="207"/>
      <c r="U103" s="207"/>
      <c r="V103" s="210"/>
    </row>
    <row r="104" spans="1:36" ht="15.75" customHeight="1">
      <c r="A104" s="213"/>
      <c r="B104" s="188"/>
      <c r="C104" s="210"/>
      <c r="D104" s="210"/>
      <c r="E104" s="210"/>
      <c r="F104" s="210"/>
      <c r="G104" s="220"/>
      <c r="H104" s="210"/>
      <c r="I104" s="210"/>
      <c r="J104" s="220"/>
      <c r="K104" s="210"/>
      <c r="L104" s="210"/>
      <c r="M104" s="210"/>
      <c r="N104" s="231" t="s">
        <v>218</v>
      </c>
      <c r="O104" s="210"/>
      <c r="P104" s="210"/>
      <c r="Q104" s="228"/>
      <c r="R104" s="210"/>
      <c r="S104" s="210"/>
      <c r="T104" s="210"/>
      <c r="U104" s="210"/>
      <c r="V104" s="210"/>
    </row>
    <row r="105" spans="1:36" ht="16.5" customHeight="1">
      <c r="A105" s="246"/>
      <c r="B105" s="269" t="s">
        <v>3</v>
      </c>
      <c r="C105" s="266" t="s">
        <v>4</v>
      </c>
      <c r="D105" s="266" t="s">
        <v>5</v>
      </c>
      <c r="E105" s="271" t="s">
        <v>6</v>
      </c>
      <c r="F105" s="266" t="s">
        <v>7</v>
      </c>
      <c r="G105" s="264" t="s">
        <v>56</v>
      </c>
      <c r="H105" s="264"/>
      <c r="I105" s="265"/>
      <c r="J105" s="263" t="s">
        <v>19</v>
      </c>
      <c r="K105" s="264"/>
      <c r="L105" s="265"/>
      <c r="M105" s="263" t="s">
        <v>106</v>
      </c>
      <c r="N105" s="264"/>
      <c r="O105" s="264"/>
      <c r="P105" s="265"/>
      <c r="Q105" s="263" t="s">
        <v>149</v>
      </c>
      <c r="R105" s="264"/>
      <c r="S105" s="265"/>
      <c r="T105" s="259" t="s">
        <v>10</v>
      </c>
      <c r="U105" s="260"/>
      <c r="V105" s="261"/>
    </row>
    <row r="106" spans="1:36" ht="16.5" customHeight="1">
      <c r="A106" s="246"/>
      <c r="B106" s="272"/>
      <c r="C106" s="267"/>
      <c r="D106" s="267"/>
      <c r="E106" s="272"/>
      <c r="F106" s="267"/>
      <c r="G106" s="91" t="s">
        <v>12</v>
      </c>
      <c r="H106" s="92" t="s">
        <v>13</v>
      </c>
      <c r="I106" s="93"/>
      <c r="J106" s="94" t="s">
        <v>14</v>
      </c>
      <c r="K106" s="92" t="s">
        <v>13</v>
      </c>
      <c r="L106" s="93"/>
      <c r="M106" s="94" t="s">
        <v>14</v>
      </c>
      <c r="N106" s="154" t="s">
        <v>15</v>
      </c>
      <c r="O106" s="92" t="s">
        <v>13</v>
      </c>
      <c r="P106" s="93"/>
      <c r="Q106" s="95" t="s">
        <v>12</v>
      </c>
      <c r="R106" s="92" t="s">
        <v>13</v>
      </c>
      <c r="S106" s="93"/>
      <c r="T106" s="96" t="s">
        <v>13</v>
      </c>
      <c r="U106" s="253"/>
      <c r="V106" s="97" t="s">
        <v>16</v>
      </c>
    </row>
    <row r="107" spans="1:36" ht="15.75" customHeight="1">
      <c r="A107" s="118"/>
      <c r="B107" s="211"/>
      <c r="C107" s="99"/>
      <c r="D107" s="99"/>
      <c r="E107" s="120"/>
      <c r="F107" s="199"/>
      <c r="G107" s="101"/>
      <c r="H107" s="195" t="str">
        <f t="shared" ref="H107:H127" si="56">IF(G107&gt;0,ROUNDDOWN(((50/G107)-3.648)/0.0066,0)," ")</f>
        <v xml:space="preserve"> </v>
      </c>
      <c r="I107" s="103"/>
      <c r="J107" s="209"/>
      <c r="K107" s="195" t="str">
        <f t="shared" ref="K107:K127" si="57">IF(J107&gt;0,ROUNDDOWN((SQRT(J107)-1.0935)/0.00208,0)," ")</f>
        <v xml:space="preserve"> </v>
      </c>
      <c r="L107" s="103"/>
      <c r="M107" s="209"/>
      <c r="N107" s="101"/>
      <c r="O107" s="195" t="str">
        <f t="shared" ref="O107" si="58">IF(N107&gt;0,ROUNDDOWN((SQRT(N107)-2.0232)/0.00874,0)," ")</f>
        <v xml:space="preserve"> </v>
      </c>
      <c r="P107" s="103"/>
      <c r="Q107" s="105"/>
      <c r="R107" s="195" t="str">
        <f t="shared" ref="R107:R127" si="59">IF(Q107&gt;0,ROUNDDOWN(((400/(Q107*86400))-2.81)/0.00716,0)," ")</f>
        <v xml:space="preserve"> </v>
      </c>
      <c r="S107" s="106"/>
      <c r="T107" s="64" t="str">
        <f t="shared" ref="T107:T110" si="60">IF(U107&gt;0,U107, " ")</f>
        <v xml:space="preserve"> </v>
      </c>
      <c r="U107" s="191">
        <f t="shared" ref="U107:U126" si="61">SUM(H107,K107,O107,R107)</f>
        <v>0</v>
      </c>
      <c r="V107" s="107"/>
    </row>
    <row r="108" spans="1:36" ht="16.5" customHeight="1">
      <c r="A108" s="229">
        <v>9</v>
      </c>
      <c r="B108" s="226">
        <v>78</v>
      </c>
      <c r="C108" s="227" t="s">
        <v>28</v>
      </c>
      <c r="D108" s="227" t="s">
        <v>29</v>
      </c>
      <c r="E108" s="225">
        <v>2007</v>
      </c>
      <c r="F108" s="224" t="s">
        <v>30</v>
      </c>
      <c r="G108" s="222">
        <v>8.4499999999999993</v>
      </c>
      <c r="H108" s="198">
        <f>IF(G108&gt;0,ROUNDDOWN(((50/G108)-3.648)/0.0066,0)," ")</f>
        <v>343</v>
      </c>
      <c r="I108" s="230"/>
      <c r="J108" s="222">
        <v>3.32</v>
      </c>
      <c r="K108" s="198">
        <f>IF(J108&gt;0,ROUNDDOWN((SQRT(J108)-1.0935)/0.00208,0)," ")</f>
        <v>350</v>
      </c>
      <c r="L108" s="230"/>
      <c r="M108" s="206">
        <f>N108</f>
        <v>15</v>
      </c>
      <c r="N108" s="221">
        <v>15</v>
      </c>
      <c r="O108" s="198">
        <f>IF(N108&gt;0,ROUNDDOWN((SQRT(N108)-2.0232)/0.00874,0)," ")</f>
        <v>211</v>
      </c>
      <c r="P108" s="230"/>
      <c r="Q108" s="223">
        <v>2.335763888888889E-3</v>
      </c>
      <c r="R108" s="198">
        <f>IF(Q108&gt;0,ROUNDDOWN(((800/(Q108*86400))-2.0232)/0.00647,0)," ")</f>
        <v>299</v>
      </c>
      <c r="S108" s="108"/>
      <c r="T108" s="64">
        <f t="shared" si="60"/>
        <v>1203</v>
      </c>
      <c r="U108" s="191">
        <f t="shared" si="61"/>
        <v>1203</v>
      </c>
      <c r="V108" s="109">
        <v>1</v>
      </c>
    </row>
    <row r="109" spans="1:36" ht="16.5" customHeight="1">
      <c r="A109" s="229">
        <v>14</v>
      </c>
      <c r="B109" s="226">
        <v>50</v>
      </c>
      <c r="C109" s="224" t="s">
        <v>205</v>
      </c>
      <c r="D109" s="224" t="s">
        <v>206</v>
      </c>
      <c r="E109" s="225">
        <v>2007</v>
      </c>
      <c r="F109" s="224" t="s">
        <v>131</v>
      </c>
      <c r="G109" s="221">
        <v>8.52</v>
      </c>
      <c r="H109" s="198">
        <f t="shared" ref="H109:H126" si="62">IF(G109&gt;0,ROUNDDOWN(((50/G109)-3.648)/0.0066,0)," ")</f>
        <v>336</v>
      </c>
      <c r="I109" s="230"/>
      <c r="J109" s="222">
        <v>3.08</v>
      </c>
      <c r="K109" s="198">
        <f t="shared" ref="K109:K126" si="63">IF(J109&gt;0,ROUNDDOWN((SQRT(J109)-1.0935)/0.00208,0)," ")</f>
        <v>318</v>
      </c>
      <c r="L109" s="230"/>
      <c r="M109" s="206">
        <f t="shared" ref="M109:M126" si="64">N109</f>
        <v>11.5</v>
      </c>
      <c r="N109" s="221">
        <v>11.5</v>
      </c>
      <c r="O109" s="198">
        <f t="shared" ref="O109:O126" si="65">IF(N109&gt;0,ROUNDDOWN((SQRT(N109)-2.0232)/0.00874,0)," ")</f>
        <v>156</v>
      </c>
      <c r="P109" s="230"/>
      <c r="Q109" s="223">
        <v>2.19375E-3</v>
      </c>
      <c r="R109" s="198">
        <f t="shared" ref="R109:R126" si="66">IF(Q109&gt;0,ROUNDDOWN(((800/(Q109*86400))-2.0232)/0.00647,0)," ")</f>
        <v>339</v>
      </c>
      <c r="S109" s="108"/>
      <c r="T109" s="64">
        <f t="shared" si="60"/>
        <v>1149</v>
      </c>
      <c r="U109" s="191">
        <f t="shared" si="61"/>
        <v>1149</v>
      </c>
      <c r="V109" s="109">
        <v>2</v>
      </c>
    </row>
    <row r="110" spans="1:36" ht="16.5" customHeight="1">
      <c r="A110" s="118">
        <v>10</v>
      </c>
      <c r="B110" s="226">
        <v>179</v>
      </c>
      <c r="C110" s="224" t="s">
        <v>207</v>
      </c>
      <c r="D110" s="224" t="s">
        <v>208</v>
      </c>
      <c r="E110" s="225">
        <v>2007</v>
      </c>
      <c r="F110" s="224" t="s">
        <v>134</v>
      </c>
      <c r="G110" s="222">
        <v>8.7889999999999997</v>
      </c>
      <c r="H110" s="198">
        <f t="shared" si="62"/>
        <v>309</v>
      </c>
      <c r="I110" s="230"/>
      <c r="J110" s="222">
        <v>3</v>
      </c>
      <c r="K110" s="198">
        <f t="shared" si="63"/>
        <v>306</v>
      </c>
      <c r="L110" s="230"/>
      <c r="M110" s="206">
        <f t="shared" si="64"/>
        <v>13.5</v>
      </c>
      <c r="N110" s="221">
        <v>13.5</v>
      </c>
      <c r="O110" s="198">
        <f t="shared" si="65"/>
        <v>188</v>
      </c>
      <c r="P110" s="230"/>
      <c r="Q110" s="223">
        <v>2.2032407407407409E-3</v>
      </c>
      <c r="R110" s="198">
        <f t="shared" si="66"/>
        <v>336</v>
      </c>
      <c r="S110" s="108"/>
      <c r="T110" s="64">
        <f t="shared" si="60"/>
        <v>1139</v>
      </c>
      <c r="U110" s="191">
        <f t="shared" si="61"/>
        <v>1139</v>
      </c>
      <c r="V110" s="109">
        <v>3</v>
      </c>
    </row>
    <row r="111" spans="1:36" s="208" customFormat="1" ht="16.5" customHeight="1">
      <c r="A111" s="118"/>
      <c r="B111" s="226">
        <v>81</v>
      </c>
      <c r="C111" s="224" t="s">
        <v>92</v>
      </c>
      <c r="D111" s="224" t="s">
        <v>93</v>
      </c>
      <c r="E111" s="225">
        <v>2007</v>
      </c>
      <c r="F111" s="224" t="s">
        <v>30</v>
      </c>
      <c r="G111" s="221">
        <v>9.01</v>
      </c>
      <c r="H111" s="198">
        <f t="shared" si="62"/>
        <v>288</v>
      </c>
      <c r="I111" s="230"/>
      <c r="J111" s="222">
        <v>3.1</v>
      </c>
      <c r="K111" s="198">
        <f t="shared" si="63"/>
        <v>320</v>
      </c>
      <c r="L111" s="230"/>
      <c r="M111" s="206">
        <f t="shared" si="64"/>
        <v>16</v>
      </c>
      <c r="N111" s="221">
        <v>16</v>
      </c>
      <c r="O111" s="198">
        <f t="shared" si="65"/>
        <v>226</v>
      </c>
      <c r="P111" s="230"/>
      <c r="Q111" s="223">
        <v>2.5575231481481482E-3</v>
      </c>
      <c r="R111" s="198">
        <f t="shared" si="66"/>
        <v>246</v>
      </c>
      <c r="S111" s="108"/>
      <c r="T111" s="64">
        <f t="shared" ref="T111:T119" si="67">IF(U111&gt;0,U111, " ")</f>
        <v>1080</v>
      </c>
      <c r="U111" s="191">
        <f t="shared" si="61"/>
        <v>1080</v>
      </c>
      <c r="V111" s="109">
        <v>4</v>
      </c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</row>
    <row r="112" spans="1:36" s="208" customFormat="1" ht="16.5" customHeight="1">
      <c r="A112" s="118"/>
      <c r="B112" s="226">
        <v>173</v>
      </c>
      <c r="C112" s="224" t="s">
        <v>209</v>
      </c>
      <c r="D112" s="224" t="s">
        <v>31</v>
      </c>
      <c r="E112" s="225">
        <v>2007</v>
      </c>
      <c r="F112" s="224" t="s">
        <v>134</v>
      </c>
      <c r="G112" s="222">
        <v>9.0500000000000007</v>
      </c>
      <c r="H112" s="198">
        <f t="shared" si="62"/>
        <v>284</v>
      </c>
      <c r="I112" s="230"/>
      <c r="J112" s="222">
        <v>2.73</v>
      </c>
      <c r="K112" s="198">
        <f t="shared" si="63"/>
        <v>268</v>
      </c>
      <c r="L112" s="230"/>
      <c r="M112" s="206">
        <f t="shared" si="64"/>
        <v>11</v>
      </c>
      <c r="N112" s="221">
        <v>11</v>
      </c>
      <c r="O112" s="198">
        <f t="shared" si="65"/>
        <v>147</v>
      </c>
      <c r="P112" s="230"/>
      <c r="Q112" s="223">
        <v>2.4990740740740741E-3</v>
      </c>
      <c r="R112" s="198">
        <f t="shared" si="66"/>
        <v>259</v>
      </c>
      <c r="S112" s="108"/>
      <c r="T112" s="64">
        <f t="shared" si="67"/>
        <v>958</v>
      </c>
      <c r="U112" s="191">
        <f t="shared" si="61"/>
        <v>958</v>
      </c>
      <c r="V112" s="109">
        <v>5</v>
      </c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</row>
    <row r="113" spans="1:36" s="208" customFormat="1" ht="16.5" customHeight="1">
      <c r="A113" s="118"/>
      <c r="B113" s="226">
        <v>9</v>
      </c>
      <c r="C113" s="224" t="s">
        <v>82</v>
      </c>
      <c r="D113" s="224" t="s">
        <v>94</v>
      </c>
      <c r="E113" s="225">
        <v>2007</v>
      </c>
      <c r="F113" s="224" t="s">
        <v>36</v>
      </c>
      <c r="G113" s="221">
        <v>9.75</v>
      </c>
      <c r="H113" s="198">
        <f t="shared" si="62"/>
        <v>224</v>
      </c>
      <c r="I113" s="230"/>
      <c r="J113" s="222">
        <v>2.73</v>
      </c>
      <c r="K113" s="198">
        <f t="shared" si="63"/>
        <v>268</v>
      </c>
      <c r="L113" s="230"/>
      <c r="M113" s="206">
        <f t="shared" si="64"/>
        <v>13</v>
      </c>
      <c r="N113" s="221">
        <v>13</v>
      </c>
      <c r="O113" s="198">
        <f t="shared" si="65"/>
        <v>181</v>
      </c>
      <c r="P113" s="230"/>
      <c r="Q113" s="223">
        <v>2.5181712962962966E-3</v>
      </c>
      <c r="R113" s="198">
        <f t="shared" si="66"/>
        <v>255</v>
      </c>
      <c r="S113" s="108"/>
      <c r="T113" s="64">
        <f t="shared" si="67"/>
        <v>928</v>
      </c>
      <c r="U113" s="191">
        <f t="shared" si="61"/>
        <v>928</v>
      </c>
      <c r="V113" s="109">
        <v>6</v>
      </c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</row>
    <row r="114" spans="1:36" s="208" customFormat="1" ht="16.5" customHeight="1">
      <c r="A114" s="118"/>
      <c r="B114" s="226">
        <v>265</v>
      </c>
      <c r="C114" s="224" t="s">
        <v>69</v>
      </c>
      <c r="D114" s="224" t="s">
        <v>34</v>
      </c>
      <c r="E114" s="225">
        <v>2007</v>
      </c>
      <c r="F114" s="224" t="s">
        <v>22</v>
      </c>
      <c r="G114" s="222">
        <v>9.1199999999999992</v>
      </c>
      <c r="H114" s="198">
        <f t="shared" si="62"/>
        <v>277</v>
      </c>
      <c r="I114" s="230"/>
      <c r="J114" s="222">
        <v>2.67</v>
      </c>
      <c r="K114" s="198">
        <f t="shared" si="63"/>
        <v>259</v>
      </c>
      <c r="L114" s="230"/>
      <c r="M114" s="206">
        <f t="shared" si="64"/>
        <v>6.5</v>
      </c>
      <c r="N114" s="221">
        <v>6.5</v>
      </c>
      <c r="O114" s="198">
        <f t="shared" si="65"/>
        <v>60</v>
      </c>
      <c r="P114" s="230"/>
      <c r="Q114" s="223">
        <v>2.3642361111111112E-3</v>
      </c>
      <c r="R114" s="198">
        <f t="shared" si="66"/>
        <v>292</v>
      </c>
      <c r="S114" s="108"/>
      <c r="T114" s="64">
        <f t="shared" si="67"/>
        <v>888</v>
      </c>
      <c r="U114" s="191">
        <f t="shared" si="61"/>
        <v>888</v>
      </c>
      <c r="V114" s="109">
        <v>7</v>
      </c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</row>
    <row r="115" spans="1:36" s="208" customFormat="1" ht="16.5" customHeight="1">
      <c r="A115" s="118"/>
      <c r="B115" s="226">
        <v>171</v>
      </c>
      <c r="C115" s="224" t="s">
        <v>210</v>
      </c>
      <c r="D115" s="224" t="s">
        <v>197</v>
      </c>
      <c r="E115" s="225">
        <v>2007</v>
      </c>
      <c r="F115" s="224" t="s">
        <v>134</v>
      </c>
      <c r="G115" s="221">
        <v>9.8000000000000007</v>
      </c>
      <c r="H115" s="198">
        <f t="shared" si="62"/>
        <v>220</v>
      </c>
      <c r="I115" s="230"/>
      <c r="J115" s="222">
        <v>2.8</v>
      </c>
      <c r="K115" s="198">
        <f t="shared" si="63"/>
        <v>278</v>
      </c>
      <c r="L115" s="230"/>
      <c r="M115" s="206">
        <f t="shared" si="64"/>
        <v>9.5</v>
      </c>
      <c r="N115" s="221">
        <v>9.5</v>
      </c>
      <c r="O115" s="198">
        <f t="shared" si="65"/>
        <v>121</v>
      </c>
      <c r="P115" s="230"/>
      <c r="Q115" s="223">
        <v>2.528125E-3</v>
      </c>
      <c r="R115" s="198">
        <f t="shared" si="66"/>
        <v>253</v>
      </c>
      <c r="S115" s="108"/>
      <c r="T115" s="64">
        <f t="shared" si="67"/>
        <v>872</v>
      </c>
      <c r="U115" s="191">
        <f t="shared" si="61"/>
        <v>872</v>
      </c>
      <c r="V115" s="109">
        <v>8</v>
      </c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</row>
    <row r="116" spans="1:36" s="208" customFormat="1" ht="16.5" customHeight="1">
      <c r="A116" s="118"/>
      <c r="B116" s="226">
        <v>266</v>
      </c>
      <c r="C116" s="224" t="s">
        <v>95</v>
      </c>
      <c r="D116" s="224" t="s">
        <v>21</v>
      </c>
      <c r="E116" s="225">
        <v>2007</v>
      </c>
      <c r="F116" s="224" t="s">
        <v>22</v>
      </c>
      <c r="G116" s="222">
        <v>9.64</v>
      </c>
      <c r="H116" s="198">
        <f t="shared" si="62"/>
        <v>233</v>
      </c>
      <c r="I116" s="230"/>
      <c r="J116" s="222">
        <v>2.4300000000000002</v>
      </c>
      <c r="K116" s="198">
        <f t="shared" si="63"/>
        <v>223</v>
      </c>
      <c r="L116" s="230"/>
      <c r="M116" s="206">
        <f t="shared" si="64"/>
        <v>9.5</v>
      </c>
      <c r="N116" s="221">
        <v>9.5</v>
      </c>
      <c r="O116" s="198">
        <f t="shared" si="65"/>
        <v>121</v>
      </c>
      <c r="P116" s="230"/>
      <c r="Q116" s="223">
        <v>2.3655092592592595E-3</v>
      </c>
      <c r="R116" s="198">
        <f t="shared" si="66"/>
        <v>292</v>
      </c>
      <c r="S116" s="108"/>
      <c r="T116" s="64">
        <f t="shared" si="67"/>
        <v>869</v>
      </c>
      <c r="U116" s="191">
        <f t="shared" si="61"/>
        <v>869</v>
      </c>
      <c r="V116" s="109">
        <v>9</v>
      </c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</row>
    <row r="117" spans="1:36" s="208" customFormat="1" ht="16.5" customHeight="1">
      <c r="A117" s="118"/>
      <c r="B117" s="226">
        <v>163</v>
      </c>
      <c r="C117" s="224" t="s">
        <v>96</v>
      </c>
      <c r="D117" s="224" t="s">
        <v>97</v>
      </c>
      <c r="E117" s="225">
        <v>2007</v>
      </c>
      <c r="F117" s="224" t="s">
        <v>108</v>
      </c>
      <c r="G117" s="221">
        <v>9.86</v>
      </c>
      <c r="H117" s="198">
        <f t="shared" si="62"/>
        <v>215</v>
      </c>
      <c r="I117" s="230"/>
      <c r="J117" s="222">
        <v>2.35</v>
      </c>
      <c r="K117" s="198">
        <f t="shared" si="63"/>
        <v>211</v>
      </c>
      <c r="L117" s="230"/>
      <c r="M117" s="206">
        <f t="shared" si="64"/>
        <v>8.5</v>
      </c>
      <c r="N117" s="221">
        <v>8.5</v>
      </c>
      <c r="O117" s="198">
        <f t="shared" si="65"/>
        <v>102</v>
      </c>
      <c r="P117" s="230"/>
      <c r="Q117" s="223">
        <v>2.2706018518518518E-3</v>
      </c>
      <c r="R117" s="198">
        <f t="shared" si="66"/>
        <v>317</v>
      </c>
      <c r="S117" s="108"/>
      <c r="T117" s="64">
        <f t="shared" si="67"/>
        <v>845</v>
      </c>
      <c r="U117" s="191">
        <f t="shared" si="61"/>
        <v>845</v>
      </c>
      <c r="V117" s="109">
        <v>10</v>
      </c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</row>
    <row r="118" spans="1:36" ht="16.5" customHeight="1">
      <c r="A118" s="229">
        <v>3</v>
      </c>
      <c r="B118" s="226">
        <v>95</v>
      </c>
      <c r="C118" s="224" t="s">
        <v>211</v>
      </c>
      <c r="D118" s="224" t="s">
        <v>212</v>
      </c>
      <c r="E118" s="225">
        <v>2007</v>
      </c>
      <c r="F118" s="224" t="s">
        <v>122</v>
      </c>
      <c r="G118" s="222">
        <v>9.76</v>
      </c>
      <c r="H118" s="198">
        <f t="shared" si="62"/>
        <v>223</v>
      </c>
      <c r="I118" s="230"/>
      <c r="J118" s="222">
        <v>2.52</v>
      </c>
      <c r="K118" s="198">
        <f t="shared" si="63"/>
        <v>237</v>
      </c>
      <c r="L118" s="230"/>
      <c r="M118" s="206">
        <f t="shared" si="64"/>
        <v>7.5</v>
      </c>
      <c r="N118" s="221">
        <v>7.5</v>
      </c>
      <c r="O118" s="198">
        <f t="shared" si="65"/>
        <v>81</v>
      </c>
      <c r="P118" s="230"/>
      <c r="Q118" s="223">
        <v>2.3460648148148151E-3</v>
      </c>
      <c r="R118" s="198">
        <f t="shared" si="66"/>
        <v>297</v>
      </c>
      <c r="S118" s="108"/>
      <c r="T118" s="64">
        <f t="shared" si="67"/>
        <v>838</v>
      </c>
      <c r="U118" s="191">
        <f t="shared" si="61"/>
        <v>838</v>
      </c>
      <c r="V118" s="109">
        <v>11</v>
      </c>
    </row>
    <row r="119" spans="1:36" ht="16.5" customHeight="1">
      <c r="A119" s="229">
        <v>15</v>
      </c>
      <c r="B119" s="226">
        <v>96</v>
      </c>
      <c r="C119" s="224" t="s">
        <v>213</v>
      </c>
      <c r="D119" s="224" t="s">
        <v>62</v>
      </c>
      <c r="E119" s="225">
        <v>2007</v>
      </c>
      <c r="F119" s="224" t="s">
        <v>122</v>
      </c>
      <c r="G119" s="221">
        <v>9.89</v>
      </c>
      <c r="H119" s="198">
        <f t="shared" si="62"/>
        <v>213</v>
      </c>
      <c r="I119" s="230"/>
      <c r="J119" s="222">
        <v>2.67</v>
      </c>
      <c r="K119" s="198">
        <f t="shared" si="63"/>
        <v>259</v>
      </c>
      <c r="L119" s="230"/>
      <c r="M119" s="206">
        <f t="shared" si="64"/>
        <v>9</v>
      </c>
      <c r="N119" s="221">
        <v>9</v>
      </c>
      <c r="O119" s="198">
        <f t="shared" si="65"/>
        <v>111</v>
      </c>
      <c r="P119" s="230"/>
      <c r="Q119" s="223">
        <v>2.669675925925926E-3</v>
      </c>
      <c r="R119" s="198">
        <f t="shared" si="66"/>
        <v>223</v>
      </c>
      <c r="S119" s="108"/>
      <c r="T119" s="64">
        <f t="shared" si="67"/>
        <v>806</v>
      </c>
      <c r="U119" s="191">
        <f t="shared" si="61"/>
        <v>806</v>
      </c>
      <c r="V119" s="109">
        <v>12</v>
      </c>
    </row>
    <row r="120" spans="1:36" ht="16.5" customHeight="1">
      <c r="A120" s="118">
        <v>7</v>
      </c>
      <c r="B120" s="226">
        <v>77</v>
      </c>
      <c r="C120" s="227" t="s">
        <v>32</v>
      </c>
      <c r="D120" s="227" t="s">
        <v>33</v>
      </c>
      <c r="E120" s="225">
        <v>2007</v>
      </c>
      <c r="F120" s="224" t="s">
        <v>30</v>
      </c>
      <c r="G120" s="222">
        <v>9.41</v>
      </c>
      <c r="H120" s="198">
        <f t="shared" si="62"/>
        <v>252</v>
      </c>
      <c r="I120" s="230"/>
      <c r="J120" s="222">
        <v>2.38</v>
      </c>
      <c r="K120" s="198">
        <f t="shared" si="63"/>
        <v>215</v>
      </c>
      <c r="L120" s="230"/>
      <c r="M120" s="206">
        <f t="shared" si="64"/>
        <v>12.5</v>
      </c>
      <c r="N120" s="221">
        <v>12.5</v>
      </c>
      <c r="O120" s="198">
        <f t="shared" si="65"/>
        <v>173</v>
      </c>
      <c r="P120" s="230"/>
      <c r="Q120" s="223">
        <v>3.078356481481481E-3</v>
      </c>
      <c r="R120" s="198">
        <f t="shared" si="66"/>
        <v>152</v>
      </c>
      <c r="S120" s="108"/>
      <c r="T120" s="64">
        <f t="shared" ref="T120:T127" si="68">IF(U120&gt;0,U120, " ")</f>
        <v>792</v>
      </c>
      <c r="U120" s="191">
        <f t="shared" si="61"/>
        <v>792</v>
      </c>
      <c r="V120" s="109">
        <v>13</v>
      </c>
    </row>
    <row r="121" spans="1:36" ht="16.5" customHeight="1">
      <c r="A121" s="229">
        <v>6</v>
      </c>
      <c r="B121" s="226">
        <v>28</v>
      </c>
      <c r="C121" s="224" t="s">
        <v>214</v>
      </c>
      <c r="D121" s="224" t="s">
        <v>215</v>
      </c>
      <c r="E121" s="225">
        <v>2007</v>
      </c>
      <c r="F121" s="224" t="s">
        <v>23</v>
      </c>
      <c r="G121" s="221">
        <v>10.24</v>
      </c>
      <c r="H121" s="198">
        <f t="shared" si="62"/>
        <v>187</v>
      </c>
      <c r="I121" s="230"/>
      <c r="J121" s="222">
        <v>2.4</v>
      </c>
      <c r="K121" s="198">
        <f t="shared" si="63"/>
        <v>219</v>
      </c>
      <c r="L121" s="230"/>
      <c r="M121" s="206">
        <f t="shared" si="64"/>
        <v>8.5</v>
      </c>
      <c r="N121" s="221">
        <v>8.5</v>
      </c>
      <c r="O121" s="198">
        <f t="shared" si="65"/>
        <v>102</v>
      </c>
      <c r="P121" s="230"/>
      <c r="Q121" s="223">
        <v>2.5378472222222222E-3</v>
      </c>
      <c r="R121" s="198">
        <f t="shared" si="66"/>
        <v>251</v>
      </c>
      <c r="S121" s="108"/>
      <c r="T121" s="64">
        <f t="shared" si="68"/>
        <v>759</v>
      </c>
      <c r="U121" s="191">
        <f t="shared" si="61"/>
        <v>759</v>
      </c>
      <c r="V121" s="109">
        <v>14</v>
      </c>
    </row>
    <row r="122" spans="1:36" ht="16.5" customHeight="1">
      <c r="A122" s="118">
        <v>1</v>
      </c>
      <c r="B122" s="226">
        <v>267</v>
      </c>
      <c r="C122" s="224" t="s">
        <v>95</v>
      </c>
      <c r="D122" s="224" t="s">
        <v>81</v>
      </c>
      <c r="E122" s="225">
        <v>2007</v>
      </c>
      <c r="F122" s="224" t="s">
        <v>22</v>
      </c>
      <c r="G122" s="222">
        <v>10.119999999999999</v>
      </c>
      <c r="H122" s="198">
        <f t="shared" si="62"/>
        <v>195</v>
      </c>
      <c r="I122" s="230"/>
      <c r="J122" s="222">
        <v>2.4500000000000002</v>
      </c>
      <c r="K122" s="198">
        <f t="shared" si="63"/>
        <v>226</v>
      </c>
      <c r="L122" s="230"/>
      <c r="M122" s="206">
        <f t="shared" si="64"/>
        <v>7.5</v>
      </c>
      <c r="N122" s="221">
        <v>7.5</v>
      </c>
      <c r="O122" s="198">
        <f t="shared" si="65"/>
        <v>81</v>
      </c>
      <c r="P122" s="230"/>
      <c r="Q122" s="223">
        <v>2.5372685185185186E-3</v>
      </c>
      <c r="R122" s="198">
        <f t="shared" si="66"/>
        <v>251</v>
      </c>
      <c r="S122" s="108"/>
      <c r="T122" s="64">
        <f t="shared" si="68"/>
        <v>753</v>
      </c>
      <c r="U122" s="191">
        <f t="shared" si="61"/>
        <v>753</v>
      </c>
      <c r="V122" s="109">
        <v>15</v>
      </c>
    </row>
    <row r="123" spans="1:36" ht="16.5" customHeight="1">
      <c r="A123" s="118">
        <v>4</v>
      </c>
      <c r="B123" s="226">
        <v>268</v>
      </c>
      <c r="C123" s="224" t="s">
        <v>95</v>
      </c>
      <c r="D123" s="224" t="s">
        <v>98</v>
      </c>
      <c r="E123" s="225">
        <v>2007</v>
      </c>
      <c r="F123" s="224" t="s">
        <v>22</v>
      </c>
      <c r="G123" s="221">
        <v>10.63</v>
      </c>
      <c r="H123" s="198">
        <f t="shared" si="62"/>
        <v>159</v>
      </c>
      <c r="I123" s="230"/>
      <c r="J123" s="222">
        <v>2.37</v>
      </c>
      <c r="K123" s="198">
        <f t="shared" si="63"/>
        <v>214</v>
      </c>
      <c r="L123" s="230"/>
      <c r="M123" s="206">
        <f t="shared" si="64"/>
        <v>10</v>
      </c>
      <c r="N123" s="221">
        <v>10</v>
      </c>
      <c r="O123" s="198">
        <f t="shared" si="65"/>
        <v>130</v>
      </c>
      <c r="P123" s="230"/>
      <c r="Q123" s="223">
        <v>2.590625E-3</v>
      </c>
      <c r="R123" s="198">
        <f t="shared" si="66"/>
        <v>239</v>
      </c>
      <c r="S123" s="108"/>
      <c r="T123" s="64">
        <f t="shared" si="68"/>
        <v>742</v>
      </c>
      <c r="U123" s="191">
        <f t="shared" si="61"/>
        <v>742</v>
      </c>
      <c r="V123" s="109">
        <v>16</v>
      </c>
    </row>
    <row r="124" spans="1:36" ht="16.5" customHeight="1">
      <c r="A124" s="229">
        <v>8</v>
      </c>
      <c r="B124" s="226">
        <v>7</v>
      </c>
      <c r="C124" s="224" t="s">
        <v>99</v>
      </c>
      <c r="D124" s="224" t="s">
        <v>100</v>
      </c>
      <c r="E124" s="225">
        <v>2007</v>
      </c>
      <c r="F124" s="224" t="s">
        <v>36</v>
      </c>
      <c r="G124" s="222">
        <v>10.61</v>
      </c>
      <c r="H124" s="198">
        <f t="shared" si="62"/>
        <v>161</v>
      </c>
      <c r="I124" s="230"/>
      <c r="J124" s="222">
        <v>2.25</v>
      </c>
      <c r="K124" s="198">
        <f t="shared" si="63"/>
        <v>195</v>
      </c>
      <c r="L124" s="230"/>
      <c r="M124" s="206">
        <f t="shared" si="64"/>
        <v>9</v>
      </c>
      <c r="N124" s="221">
        <v>9</v>
      </c>
      <c r="O124" s="198">
        <f t="shared" si="65"/>
        <v>111</v>
      </c>
      <c r="P124" s="230"/>
      <c r="Q124" s="223">
        <v>2.705439814814815E-3</v>
      </c>
      <c r="R124" s="198">
        <f t="shared" si="66"/>
        <v>216</v>
      </c>
      <c r="S124" s="108"/>
      <c r="T124" s="64">
        <f t="shared" si="68"/>
        <v>683</v>
      </c>
      <c r="U124" s="191">
        <f t="shared" si="61"/>
        <v>683</v>
      </c>
      <c r="V124" s="109">
        <v>17</v>
      </c>
    </row>
    <row r="125" spans="1:36" ht="16.5" customHeight="1">
      <c r="A125" s="118">
        <v>13</v>
      </c>
      <c r="B125" s="226">
        <v>8</v>
      </c>
      <c r="C125" s="224" t="s">
        <v>37</v>
      </c>
      <c r="D125" s="224" t="s">
        <v>38</v>
      </c>
      <c r="E125" s="225">
        <v>2007</v>
      </c>
      <c r="F125" s="224" t="s">
        <v>36</v>
      </c>
      <c r="G125" s="221">
        <v>11.14</v>
      </c>
      <c r="H125" s="198">
        <f t="shared" si="62"/>
        <v>127</v>
      </c>
      <c r="I125" s="230"/>
      <c r="J125" s="222">
        <v>2.0499999999999998</v>
      </c>
      <c r="K125" s="198">
        <f t="shared" si="63"/>
        <v>162</v>
      </c>
      <c r="L125" s="230"/>
      <c r="M125" s="206">
        <f t="shared" si="64"/>
        <v>9.5</v>
      </c>
      <c r="N125" s="221">
        <v>9.5</v>
      </c>
      <c r="O125" s="198">
        <f t="shared" si="65"/>
        <v>121</v>
      </c>
      <c r="P125" s="230"/>
      <c r="Q125" s="223">
        <v>2.9741898148148149E-3</v>
      </c>
      <c r="R125" s="198">
        <f t="shared" si="66"/>
        <v>168</v>
      </c>
      <c r="S125" s="108"/>
      <c r="T125" s="64">
        <f t="shared" si="68"/>
        <v>578</v>
      </c>
      <c r="U125" s="191">
        <f t="shared" si="61"/>
        <v>578</v>
      </c>
      <c r="V125" s="109">
        <v>18</v>
      </c>
    </row>
    <row r="126" spans="1:36" ht="16.5" customHeight="1">
      <c r="A126" s="229">
        <v>2</v>
      </c>
      <c r="B126" s="226">
        <v>97</v>
      </c>
      <c r="C126" s="224" t="s">
        <v>216</v>
      </c>
      <c r="D126" s="224" t="s">
        <v>217</v>
      </c>
      <c r="E126" s="225">
        <v>2007</v>
      </c>
      <c r="F126" s="224" t="s">
        <v>122</v>
      </c>
      <c r="G126" s="222">
        <v>11.41</v>
      </c>
      <c r="H126" s="198">
        <f t="shared" si="62"/>
        <v>111</v>
      </c>
      <c r="I126" s="230"/>
      <c r="J126" s="222">
        <v>2.2000000000000002</v>
      </c>
      <c r="K126" s="198">
        <f t="shared" si="63"/>
        <v>187</v>
      </c>
      <c r="L126" s="230"/>
      <c r="M126" s="206">
        <f t="shared" si="64"/>
        <v>8</v>
      </c>
      <c r="N126" s="221">
        <v>8</v>
      </c>
      <c r="O126" s="198">
        <f t="shared" si="65"/>
        <v>92</v>
      </c>
      <c r="P126" s="230"/>
      <c r="Q126" s="223">
        <v>2.8550925925925927E-3</v>
      </c>
      <c r="R126" s="198">
        <f t="shared" si="66"/>
        <v>188</v>
      </c>
      <c r="S126" s="108"/>
      <c r="T126" s="64">
        <f t="shared" si="68"/>
        <v>578</v>
      </c>
      <c r="U126" s="191">
        <f t="shared" si="61"/>
        <v>578</v>
      </c>
      <c r="V126" s="109">
        <v>18</v>
      </c>
    </row>
    <row r="127" spans="1:36" ht="15.75" customHeight="1">
      <c r="A127" s="229"/>
      <c r="B127" s="211"/>
      <c r="C127" s="99"/>
      <c r="D127" s="99"/>
      <c r="E127" s="120"/>
      <c r="F127" s="119"/>
      <c r="G127" s="209"/>
      <c r="H127" s="195" t="str">
        <f t="shared" si="56"/>
        <v xml:space="preserve"> </v>
      </c>
      <c r="I127" s="103"/>
      <c r="J127" s="209"/>
      <c r="K127" s="195" t="str">
        <f t="shared" si="57"/>
        <v xml:space="preserve"> </v>
      </c>
      <c r="L127" s="103"/>
      <c r="M127" s="209"/>
      <c r="N127" s="101"/>
      <c r="O127" s="195" t="str">
        <f t="shared" ref="O127" si="69">IF(N127&gt;0,ROUNDDOWN((SQRT(N127)-2.0232)/0.00874,0)," ")</f>
        <v xml:space="preserve"> </v>
      </c>
      <c r="P127" s="103"/>
      <c r="Q127" s="105"/>
      <c r="R127" s="195" t="str">
        <f t="shared" si="59"/>
        <v xml:space="preserve"> </v>
      </c>
      <c r="S127" s="106"/>
      <c r="T127" s="64" t="str">
        <f t="shared" si="68"/>
        <v xml:space="preserve"> </v>
      </c>
      <c r="U127" s="191">
        <f t="shared" ref="U127" si="70">SUM(H127,K127,O127,R127)</f>
        <v>0</v>
      </c>
      <c r="V127" s="107"/>
    </row>
    <row r="128" spans="1:36" ht="9.9499999999999993" customHeight="1"/>
    <row r="129" spans="1:36" s="208" customFormat="1" ht="16.5" customHeight="1">
      <c r="A129" s="193"/>
      <c r="B129" s="21"/>
      <c r="E129" s="23"/>
      <c r="G129" s="24"/>
      <c r="J129" s="24"/>
      <c r="M129" s="24"/>
      <c r="N129" s="24"/>
      <c r="Q129" s="24"/>
      <c r="T129" s="25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</row>
    <row r="130" spans="1:36" s="208" customFormat="1" ht="16.5" customHeight="1">
      <c r="A130" s="193"/>
      <c r="B130" s="21"/>
      <c r="E130" s="23"/>
      <c r="G130" s="24"/>
      <c r="J130" s="24"/>
      <c r="M130" s="24"/>
      <c r="N130" s="24"/>
      <c r="Q130" s="24"/>
      <c r="T130" s="25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</row>
    <row r="131" spans="1:36" s="208" customFormat="1" ht="16.5" customHeight="1">
      <c r="A131" s="193"/>
      <c r="B131" s="21"/>
      <c r="E131" s="23"/>
      <c r="G131" s="24"/>
      <c r="J131" s="24"/>
      <c r="M131" s="24"/>
      <c r="N131" s="24"/>
      <c r="Q131" s="24"/>
      <c r="T131" s="25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</row>
    <row r="132" spans="1:36" s="208" customFormat="1" ht="16.5" customHeight="1">
      <c r="A132" s="193"/>
      <c r="B132" s="21"/>
      <c r="E132" s="23"/>
      <c r="G132" s="24"/>
      <c r="J132" s="24"/>
      <c r="M132" s="24"/>
      <c r="N132" s="24"/>
      <c r="Q132" s="24"/>
      <c r="T132" s="25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</row>
    <row r="133" spans="1:36" s="208" customFormat="1" ht="16.5" customHeight="1">
      <c r="A133" s="193"/>
      <c r="B133" s="21"/>
      <c r="E133" s="23"/>
      <c r="G133" s="24"/>
      <c r="J133" s="24"/>
      <c r="M133" s="24"/>
      <c r="N133" s="24"/>
      <c r="Q133" s="24"/>
      <c r="T133" s="25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</row>
    <row r="134" spans="1:36" ht="16.5" customHeight="1">
      <c r="A134" s="111"/>
      <c r="B134" s="74" t="s">
        <v>68</v>
      </c>
      <c r="C134" s="2"/>
      <c r="D134" s="7" t="s">
        <v>55</v>
      </c>
      <c r="E134" s="2"/>
      <c r="F134" s="2"/>
      <c r="G134" s="2"/>
      <c r="H134" s="2"/>
      <c r="I134" s="2"/>
      <c r="J134" s="2"/>
      <c r="K134" s="2"/>
      <c r="L134" s="207"/>
      <c r="M134" s="207"/>
      <c r="N134" s="235"/>
      <c r="O134" s="235"/>
      <c r="P134" s="235"/>
      <c r="Q134" s="121"/>
      <c r="R134" s="210"/>
      <c r="S134" s="207"/>
      <c r="T134" s="207"/>
      <c r="U134" s="207"/>
      <c r="V134" s="210"/>
    </row>
    <row r="135" spans="1:36" ht="15.75" customHeight="1">
      <c r="B135" s="188"/>
      <c r="C135" s="210"/>
      <c r="D135" s="210"/>
      <c r="E135" s="210"/>
      <c r="F135" s="210"/>
      <c r="G135" s="220"/>
      <c r="H135" s="210"/>
      <c r="I135" s="210"/>
      <c r="J135" s="220"/>
      <c r="K135" s="210"/>
      <c r="L135" s="210"/>
      <c r="M135" s="210"/>
      <c r="N135" s="234" t="s">
        <v>218</v>
      </c>
      <c r="O135" s="210"/>
      <c r="P135" s="210"/>
      <c r="Q135" s="228"/>
      <c r="R135" s="210"/>
      <c r="S135" s="210"/>
      <c r="T135" s="210"/>
      <c r="U135" s="210"/>
      <c r="V135" s="210"/>
    </row>
    <row r="136" spans="1:36" ht="16.5" customHeight="1">
      <c r="A136" s="268" t="s">
        <v>2</v>
      </c>
      <c r="B136" s="269" t="s">
        <v>3</v>
      </c>
      <c r="C136" s="266" t="s">
        <v>4</v>
      </c>
      <c r="D136" s="266" t="s">
        <v>5</v>
      </c>
      <c r="E136" s="271" t="s">
        <v>6</v>
      </c>
      <c r="F136" s="266" t="s">
        <v>7</v>
      </c>
      <c r="G136" s="264" t="s">
        <v>56</v>
      </c>
      <c r="H136" s="264"/>
      <c r="I136" s="265"/>
      <c r="J136" s="263" t="s">
        <v>19</v>
      </c>
      <c r="K136" s="264"/>
      <c r="L136" s="265"/>
      <c r="M136" s="263" t="s">
        <v>106</v>
      </c>
      <c r="N136" s="264"/>
      <c r="O136" s="264"/>
      <c r="P136" s="265"/>
      <c r="Q136" s="263" t="s">
        <v>149</v>
      </c>
      <c r="R136" s="264"/>
      <c r="S136" s="265"/>
      <c r="T136" s="259" t="s">
        <v>10</v>
      </c>
      <c r="U136" s="260"/>
      <c r="V136" s="261"/>
    </row>
    <row r="137" spans="1:36" ht="16.5" customHeight="1">
      <c r="A137" s="268"/>
      <c r="B137" s="270"/>
      <c r="C137" s="267"/>
      <c r="D137" s="267"/>
      <c r="E137" s="272"/>
      <c r="F137" s="267"/>
      <c r="G137" s="91" t="s">
        <v>12</v>
      </c>
      <c r="H137" s="92" t="s">
        <v>13</v>
      </c>
      <c r="I137" s="93"/>
      <c r="J137" s="94" t="s">
        <v>14</v>
      </c>
      <c r="K137" s="92" t="s">
        <v>13</v>
      </c>
      <c r="L137" s="93"/>
      <c r="M137" s="94" t="s">
        <v>14</v>
      </c>
      <c r="N137" s="91"/>
      <c r="O137" s="92" t="s">
        <v>13</v>
      </c>
      <c r="P137" s="93"/>
      <c r="Q137" s="95" t="s">
        <v>12</v>
      </c>
      <c r="R137" s="92" t="s">
        <v>13</v>
      </c>
      <c r="S137" s="93"/>
      <c r="T137" s="96" t="s">
        <v>13</v>
      </c>
      <c r="U137" s="253"/>
      <c r="V137" s="97" t="s">
        <v>16</v>
      </c>
    </row>
    <row r="138" spans="1:36" ht="15.75" customHeight="1">
      <c r="A138" s="47"/>
      <c r="B138" s="211"/>
      <c r="C138" s="99"/>
      <c r="D138" s="99"/>
      <c r="E138" s="120"/>
      <c r="F138" s="199"/>
      <c r="G138" s="101"/>
      <c r="H138" s="195" t="str">
        <f t="shared" ref="H138:H150" si="71">IF(G138&gt;0,ROUNDDOWN(((50/G138)-3.648)/0.0066,0)," ")</f>
        <v xml:space="preserve"> </v>
      </c>
      <c r="I138" s="103"/>
      <c r="J138" s="209"/>
      <c r="K138" s="195" t="str">
        <f t="shared" ref="K138:K150" si="72">IF(J138&gt;0,ROUNDDOWN((SQRT(J138)-1.0935)/0.00208,0)," ")</f>
        <v xml:space="preserve"> </v>
      </c>
      <c r="L138" s="103"/>
      <c r="M138" s="209"/>
      <c r="N138" s="247"/>
      <c r="O138" s="195" t="str">
        <f t="shared" ref="O138:O150" si="73">IF(N138&gt;0,ROUNDDOWN((SQRT(N138)-2.0232)/0.00874,0)," ")</f>
        <v xml:space="preserve"> </v>
      </c>
      <c r="P138" s="103"/>
      <c r="Q138" s="105"/>
      <c r="R138" s="195" t="str">
        <f t="shared" ref="R138:R150" si="74">IF(Q138&gt;0,ROUNDDOWN(((400/(Q138*86400))-2.81)/0.00716,0)," ")</f>
        <v xml:space="preserve"> </v>
      </c>
      <c r="S138" s="106"/>
      <c r="T138" s="64" t="str">
        <f>IF(U138&gt;0,U138, " ")</f>
        <v xml:space="preserve"> </v>
      </c>
      <c r="U138" s="191">
        <f>SUM(H138,K138,O138,R138)</f>
        <v>0</v>
      </c>
      <c r="V138" s="107"/>
    </row>
    <row r="139" spans="1:36" ht="16.5" customHeight="1">
      <c r="A139" s="57">
        <v>1</v>
      </c>
      <c r="B139" s="240">
        <v>272</v>
      </c>
      <c r="C139" s="241" t="s">
        <v>63</v>
      </c>
      <c r="D139" s="241" t="s">
        <v>64</v>
      </c>
      <c r="E139" s="239">
        <v>2006</v>
      </c>
      <c r="F139" s="238" t="s">
        <v>22</v>
      </c>
      <c r="G139" s="237">
        <v>8.2799999999999994</v>
      </c>
      <c r="H139" s="198">
        <f>IF(G139&gt;0,ROUNDDOWN(((50/G139)-3.648)/0.0066,0)," ")</f>
        <v>362</v>
      </c>
      <c r="I139" s="168"/>
      <c r="J139" s="242">
        <v>3.67</v>
      </c>
      <c r="K139" s="244">
        <f>IF(J139&gt;0,ROUNDDOWN((SQRT(J139)-1.0935)/0.00208,0)," ")</f>
        <v>395</v>
      </c>
      <c r="L139" s="168"/>
      <c r="M139" s="243">
        <f>N139</f>
        <v>15</v>
      </c>
      <c r="N139" s="252">
        <v>15</v>
      </c>
      <c r="O139" s="198">
        <f>IF(N139&gt;0,ROUNDDOWN((SQRT(N139)-2.0232)/0.00874,0)," ")</f>
        <v>211</v>
      </c>
      <c r="P139" s="168"/>
      <c r="Q139" s="245">
        <v>2.1576388888888891E-3</v>
      </c>
      <c r="R139" s="198">
        <f>IF(Q139&gt;0,ROUNDDOWN(((800/(Q139*86400))-2.0232)/0.00647,0)," ")</f>
        <v>350</v>
      </c>
      <c r="S139" s="169"/>
      <c r="T139" s="64">
        <f t="shared" ref="T139:T149" si="75">IF(U139&gt;0,U139, " ")</f>
        <v>1318</v>
      </c>
      <c r="U139" s="191">
        <f t="shared" ref="U139:U149" si="76">SUM(H139,K139,O139,R139)</f>
        <v>1318</v>
      </c>
      <c r="V139" s="107">
        <v>1</v>
      </c>
    </row>
    <row r="140" spans="1:36" ht="16.5" customHeight="1">
      <c r="A140" s="47">
        <v>15</v>
      </c>
      <c r="B140" s="240">
        <v>183</v>
      </c>
      <c r="C140" s="238" t="s">
        <v>219</v>
      </c>
      <c r="D140" s="238" t="s">
        <v>220</v>
      </c>
      <c r="E140" s="239">
        <v>2006</v>
      </c>
      <c r="F140" s="238" t="s">
        <v>134</v>
      </c>
      <c r="G140" s="236">
        <v>8.2799999999999994</v>
      </c>
      <c r="H140" s="198">
        <f t="shared" ref="H140:H149" si="77">IF(G140&gt;0,ROUNDDOWN(((50/G140)-3.648)/0.0066,0)," ")</f>
        <v>362</v>
      </c>
      <c r="I140" s="168"/>
      <c r="J140" s="242">
        <v>3.43</v>
      </c>
      <c r="K140" s="244">
        <f t="shared" ref="K140:K149" si="78">IF(J140&gt;0,ROUNDDOWN((SQRT(J140)-1.0935)/0.00208,0)," ")</f>
        <v>364</v>
      </c>
      <c r="L140" s="168"/>
      <c r="M140" s="243">
        <f t="shared" ref="M140:M149" si="79">N140</f>
        <v>16</v>
      </c>
      <c r="N140" s="252">
        <v>16</v>
      </c>
      <c r="O140" s="198">
        <f t="shared" ref="O140:O149" si="80">IF(N140&gt;0,ROUNDDOWN((SQRT(N140)-2.0232)/0.00874,0)," ")</f>
        <v>226</v>
      </c>
      <c r="P140" s="168"/>
      <c r="Q140" s="245">
        <v>2.1112268518518515E-3</v>
      </c>
      <c r="R140" s="198">
        <f t="shared" ref="R140:R149" si="81">IF(Q140&gt;0,ROUNDDOWN(((800/(Q140*86400))-2.0232)/0.00647,0)," ")</f>
        <v>365</v>
      </c>
      <c r="S140" s="169"/>
      <c r="T140" s="64">
        <f t="shared" si="75"/>
        <v>1317</v>
      </c>
      <c r="U140" s="191">
        <f t="shared" si="76"/>
        <v>1317</v>
      </c>
      <c r="V140" s="107">
        <v>2</v>
      </c>
    </row>
    <row r="141" spans="1:36" ht="16.5" customHeight="1">
      <c r="A141" s="57">
        <v>13</v>
      </c>
      <c r="B141" s="240">
        <v>101</v>
      </c>
      <c r="C141" s="238" t="s">
        <v>221</v>
      </c>
      <c r="D141" s="238" t="s">
        <v>35</v>
      </c>
      <c r="E141" s="239">
        <v>2006</v>
      </c>
      <c r="F141" s="238" t="s">
        <v>122</v>
      </c>
      <c r="G141" s="237">
        <v>8.26</v>
      </c>
      <c r="H141" s="198">
        <f t="shared" si="77"/>
        <v>364</v>
      </c>
      <c r="I141" s="168"/>
      <c r="J141" s="242">
        <v>3.67</v>
      </c>
      <c r="K141" s="244">
        <f t="shared" si="78"/>
        <v>395</v>
      </c>
      <c r="L141" s="168"/>
      <c r="M141" s="243">
        <f t="shared" si="79"/>
        <v>14</v>
      </c>
      <c r="N141" s="252">
        <v>14</v>
      </c>
      <c r="O141" s="198">
        <f t="shared" si="80"/>
        <v>196</v>
      </c>
      <c r="P141" s="168"/>
      <c r="Q141" s="245">
        <v>2.1344907407407406E-3</v>
      </c>
      <c r="R141" s="198">
        <f t="shared" si="81"/>
        <v>357</v>
      </c>
      <c r="S141" s="169"/>
      <c r="T141" s="64">
        <f t="shared" si="75"/>
        <v>1312</v>
      </c>
      <c r="U141" s="191">
        <f t="shared" si="76"/>
        <v>1312</v>
      </c>
      <c r="V141" s="107">
        <v>3</v>
      </c>
    </row>
    <row r="142" spans="1:36" ht="16.5" customHeight="1">
      <c r="A142" s="57">
        <v>19</v>
      </c>
      <c r="B142" s="240">
        <v>102</v>
      </c>
      <c r="C142" s="238" t="s">
        <v>222</v>
      </c>
      <c r="D142" s="238" t="s">
        <v>81</v>
      </c>
      <c r="E142" s="239">
        <v>2006</v>
      </c>
      <c r="F142" s="238" t="s">
        <v>122</v>
      </c>
      <c r="G142" s="236">
        <v>8.74</v>
      </c>
      <c r="H142" s="198">
        <f t="shared" si="77"/>
        <v>314</v>
      </c>
      <c r="I142" s="168"/>
      <c r="J142" s="242">
        <v>3.25</v>
      </c>
      <c r="K142" s="244">
        <f t="shared" si="78"/>
        <v>340</v>
      </c>
      <c r="L142" s="168"/>
      <c r="M142" s="243">
        <f t="shared" si="79"/>
        <v>16.5</v>
      </c>
      <c r="N142" s="252">
        <v>16.5</v>
      </c>
      <c r="O142" s="198">
        <f t="shared" si="80"/>
        <v>233</v>
      </c>
      <c r="P142" s="168"/>
      <c r="Q142" s="245">
        <v>2.0196759259259261E-3</v>
      </c>
      <c r="R142" s="198">
        <f t="shared" si="81"/>
        <v>395</v>
      </c>
      <c r="S142" s="169"/>
      <c r="T142" s="64">
        <f t="shared" si="75"/>
        <v>1282</v>
      </c>
      <c r="U142" s="191">
        <f t="shared" si="76"/>
        <v>1282</v>
      </c>
      <c r="V142" s="107">
        <v>4</v>
      </c>
    </row>
    <row r="143" spans="1:36" ht="16.5" customHeight="1">
      <c r="A143" s="47">
        <v>12</v>
      </c>
      <c r="B143" s="240">
        <v>270</v>
      </c>
      <c r="C143" s="238" t="s">
        <v>24</v>
      </c>
      <c r="D143" s="238" t="s">
        <v>62</v>
      </c>
      <c r="E143" s="239">
        <v>2006</v>
      </c>
      <c r="F143" s="238" t="s">
        <v>22</v>
      </c>
      <c r="G143" s="237">
        <v>8.64</v>
      </c>
      <c r="H143" s="198">
        <f t="shared" si="77"/>
        <v>324</v>
      </c>
      <c r="I143" s="168"/>
      <c r="J143" s="242">
        <v>3.23</v>
      </c>
      <c r="K143" s="244">
        <f t="shared" si="78"/>
        <v>338</v>
      </c>
      <c r="L143" s="168"/>
      <c r="M143" s="243">
        <f t="shared" si="79"/>
        <v>14.5</v>
      </c>
      <c r="N143" s="252">
        <v>14.5</v>
      </c>
      <c r="O143" s="198">
        <f t="shared" si="80"/>
        <v>204</v>
      </c>
      <c r="P143" s="168"/>
      <c r="Q143" s="245">
        <v>2.0592592592592594E-3</v>
      </c>
      <c r="R143" s="198">
        <f t="shared" si="81"/>
        <v>382</v>
      </c>
      <c r="S143" s="169"/>
      <c r="T143" s="64">
        <f t="shared" si="75"/>
        <v>1248</v>
      </c>
      <c r="U143" s="191">
        <f t="shared" si="76"/>
        <v>1248</v>
      </c>
      <c r="V143" s="107">
        <v>5</v>
      </c>
    </row>
    <row r="144" spans="1:36" ht="16.5" customHeight="1">
      <c r="A144" s="47">
        <v>3</v>
      </c>
      <c r="B144" s="240">
        <v>213</v>
      </c>
      <c r="C144" s="238" t="s">
        <v>223</v>
      </c>
      <c r="D144" s="238" t="s">
        <v>224</v>
      </c>
      <c r="E144" s="239">
        <v>2006</v>
      </c>
      <c r="F144" s="238" t="s">
        <v>137</v>
      </c>
      <c r="G144" s="236">
        <v>8.1999999999999993</v>
      </c>
      <c r="H144" s="198">
        <f t="shared" si="77"/>
        <v>371</v>
      </c>
      <c r="I144" s="168"/>
      <c r="J144" s="242">
        <v>3.06</v>
      </c>
      <c r="K144" s="244">
        <f t="shared" si="78"/>
        <v>315</v>
      </c>
      <c r="L144" s="168"/>
      <c r="M144" s="243">
        <f t="shared" si="79"/>
        <v>14</v>
      </c>
      <c r="N144" s="252">
        <v>14</v>
      </c>
      <c r="O144" s="198">
        <f t="shared" si="80"/>
        <v>196</v>
      </c>
      <c r="P144" s="168"/>
      <c r="Q144" s="245">
        <v>2.2494212962962962E-3</v>
      </c>
      <c r="R144" s="198">
        <f t="shared" si="81"/>
        <v>323</v>
      </c>
      <c r="S144" s="169"/>
      <c r="T144" s="64">
        <f t="shared" si="75"/>
        <v>1205</v>
      </c>
      <c r="U144" s="191">
        <f t="shared" si="76"/>
        <v>1205</v>
      </c>
      <c r="V144" s="107">
        <v>6</v>
      </c>
    </row>
    <row r="145" spans="1:36" ht="16.5" customHeight="1">
      <c r="A145" s="47">
        <v>23</v>
      </c>
      <c r="B145" s="240">
        <v>82</v>
      </c>
      <c r="C145" s="241" t="s">
        <v>65</v>
      </c>
      <c r="D145" s="241" t="s">
        <v>66</v>
      </c>
      <c r="E145" s="239">
        <v>2006</v>
      </c>
      <c r="F145" s="238" t="s">
        <v>30</v>
      </c>
      <c r="G145" s="237">
        <v>8.92</v>
      </c>
      <c r="H145" s="198">
        <f t="shared" si="77"/>
        <v>296</v>
      </c>
      <c r="I145" s="168"/>
      <c r="J145" s="242">
        <v>3.11</v>
      </c>
      <c r="K145" s="244">
        <f t="shared" si="78"/>
        <v>322</v>
      </c>
      <c r="L145" s="168"/>
      <c r="M145" s="243">
        <f t="shared" si="79"/>
        <v>12.5</v>
      </c>
      <c r="N145" s="252">
        <v>12.5</v>
      </c>
      <c r="O145" s="198">
        <f t="shared" si="80"/>
        <v>173</v>
      </c>
      <c r="P145" s="168"/>
      <c r="Q145" s="245">
        <v>2.2574074074074072E-3</v>
      </c>
      <c r="R145" s="198">
        <f t="shared" si="81"/>
        <v>321</v>
      </c>
      <c r="S145" s="169"/>
      <c r="T145" s="64">
        <f t="shared" si="75"/>
        <v>1112</v>
      </c>
      <c r="U145" s="191">
        <f t="shared" si="76"/>
        <v>1112</v>
      </c>
      <c r="V145" s="107">
        <v>7</v>
      </c>
    </row>
    <row r="146" spans="1:36" s="208" customFormat="1" ht="16.5" customHeight="1">
      <c r="A146" s="192"/>
      <c r="B146" s="240">
        <v>165</v>
      </c>
      <c r="C146" s="238" t="s">
        <v>225</v>
      </c>
      <c r="D146" s="238" t="s">
        <v>66</v>
      </c>
      <c r="E146" s="239">
        <v>2006</v>
      </c>
      <c r="F146" s="238" t="s">
        <v>108</v>
      </c>
      <c r="G146" s="236">
        <v>9.3800000000000008</v>
      </c>
      <c r="H146" s="198">
        <f t="shared" si="77"/>
        <v>254</v>
      </c>
      <c r="I146" s="168"/>
      <c r="J146" s="242">
        <v>3.02</v>
      </c>
      <c r="K146" s="244">
        <f t="shared" si="78"/>
        <v>309</v>
      </c>
      <c r="L146" s="168"/>
      <c r="M146" s="243">
        <f t="shared" si="79"/>
        <v>11</v>
      </c>
      <c r="N146" s="252">
        <v>11</v>
      </c>
      <c r="O146" s="198">
        <f t="shared" si="80"/>
        <v>147</v>
      </c>
      <c r="P146" s="168"/>
      <c r="Q146" s="245">
        <v>2.3454861111111111E-3</v>
      </c>
      <c r="R146" s="198">
        <f t="shared" si="81"/>
        <v>297</v>
      </c>
      <c r="S146" s="169"/>
      <c r="T146" s="64">
        <f t="shared" si="75"/>
        <v>1007</v>
      </c>
      <c r="U146" s="191">
        <f t="shared" si="76"/>
        <v>1007</v>
      </c>
      <c r="V146" s="107">
        <v>8</v>
      </c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</row>
    <row r="147" spans="1:36" s="208" customFormat="1" ht="16.5" customHeight="1">
      <c r="A147" s="192"/>
      <c r="B147" s="240">
        <v>271</v>
      </c>
      <c r="C147" s="238" t="s">
        <v>226</v>
      </c>
      <c r="D147" s="238" t="s">
        <v>227</v>
      </c>
      <c r="E147" s="239">
        <v>2006</v>
      </c>
      <c r="F147" s="238" t="s">
        <v>22</v>
      </c>
      <c r="G147" s="237">
        <v>8.75</v>
      </c>
      <c r="H147" s="198">
        <f t="shared" si="77"/>
        <v>313</v>
      </c>
      <c r="I147" s="168"/>
      <c r="J147" s="242" t="s">
        <v>164</v>
      </c>
      <c r="K147" s="244"/>
      <c r="L147" s="168"/>
      <c r="M147" s="243">
        <f t="shared" si="79"/>
        <v>13.5</v>
      </c>
      <c r="N147" s="252">
        <v>13.5</v>
      </c>
      <c r="O147" s="198">
        <f t="shared" si="80"/>
        <v>188</v>
      </c>
      <c r="P147" s="168"/>
      <c r="Q147" s="245">
        <v>2.2012731481481484E-3</v>
      </c>
      <c r="R147" s="198">
        <f t="shared" si="81"/>
        <v>337</v>
      </c>
      <c r="S147" s="169"/>
      <c r="T147" s="64">
        <f t="shared" si="75"/>
        <v>838</v>
      </c>
      <c r="U147" s="191">
        <f t="shared" si="76"/>
        <v>838</v>
      </c>
      <c r="V147" s="107">
        <v>9</v>
      </c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</row>
    <row r="148" spans="1:36" ht="16.5" customHeight="1">
      <c r="A148" s="47">
        <v>14</v>
      </c>
      <c r="B148" s="240">
        <v>273</v>
      </c>
      <c r="C148" s="238" t="s">
        <v>228</v>
      </c>
      <c r="D148" s="238" t="s">
        <v>104</v>
      </c>
      <c r="E148" s="239">
        <v>2006</v>
      </c>
      <c r="F148" s="238" t="s">
        <v>22</v>
      </c>
      <c r="G148" s="236">
        <v>9.48</v>
      </c>
      <c r="H148" s="198">
        <f t="shared" si="77"/>
        <v>246</v>
      </c>
      <c r="I148" s="168"/>
      <c r="J148" s="242">
        <v>2.33</v>
      </c>
      <c r="K148" s="244">
        <f t="shared" si="78"/>
        <v>208</v>
      </c>
      <c r="L148" s="168"/>
      <c r="M148" s="243">
        <f t="shared" si="79"/>
        <v>14</v>
      </c>
      <c r="N148" s="252">
        <v>14</v>
      </c>
      <c r="O148" s="198">
        <f t="shared" si="80"/>
        <v>196</v>
      </c>
      <c r="P148" s="168"/>
      <c r="Q148" s="245">
        <v>2.8778935185185188E-3</v>
      </c>
      <c r="R148" s="198">
        <f t="shared" si="81"/>
        <v>184</v>
      </c>
      <c r="S148" s="169"/>
      <c r="T148" s="64">
        <f t="shared" si="75"/>
        <v>834</v>
      </c>
      <c r="U148" s="191">
        <f t="shared" si="76"/>
        <v>834</v>
      </c>
      <c r="V148" s="107">
        <v>10</v>
      </c>
    </row>
    <row r="149" spans="1:36" ht="16.5" customHeight="1">
      <c r="A149" s="57">
        <v>4</v>
      </c>
      <c r="B149" s="240">
        <v>269</v>
      </c>
      <c r="C149" s="238" t="s">
        <v>229</v>
      </c>
      <c r="D149" s="238" t="s">
        <v>35</v>
      </c>
      <c r="E149" s="239">
        <v>2006</v>
      </c>
      <c r="F149" s="238" t="s">
        <v>22</v>
      </c>
      <c r="G149" s="237">
        <v>9.73</v>
      </c>
      <c r="H149" s="198">
        <f t="shared" si="77"/>
        <v>225</v>
      </c>
      <c r="I149" s="168"/>
      <c r="J149" s="242">
        <v>2.38</v>
      </c>
      <c r="K149" s="244">
        <f t="shared" si="78"/>
        <v>215</v>
      </c>
      <c r="L149" s="168"/>
      <c r="M149" s="243">
        <f t="shared" si="79"/>
        <v>13</v>
      </c>
      <c r="N149" s="252">
        <v>13</v>
      </c>
      <c r="O149" s="198">
        <f t="shared" si="80"/>
        <v>181</v>
      </c>
      <c r="P149" s="168"/>
      <c r="Q149" s="245">
        <v>2.7968750000000003E-3</v>
      </c>
      <c r="R149" s="198">
        <f t="shared" si="81"/>
        <v>198</v>
      </c>
      <c r="S149" s="169"/>
      <c r="T149" s="64">
        <f t="shared" si="75"/>
        <v>819</v>
      </c>
      <c r="U149" s="191">
        <f t="shared" si="76"/>
        <v>819</v>
      </c>
      <c r="V149" s="107">
        <v>11</v>
      </c>
    </row>
    <row r="150" spans="1:36" ht="15.75" customHeight="1">
      <c r="A150" s="57">
        <v>25</v>
      </c>
      <c r="B150" s="159"/>
      <c r="C150" s="160"/>
      <c r="D150" s="160"/>
      <c r="E150" s="161"/>
      <c r="F150" s="170"/>
      <c r="G150" s="164"/>
      <c r="H150" s="162" t="str">
        <f t="shared" si="71"/>
        <v xml:space="preserve"> </v>
      </c>
      <c r="I150" s="163"/>
      <c r="J150" s="164"/>
      <c r="K150" s="162" t="str">
        <f t="shared" si="72"/>
        <v xml:space="preserve"> </v>
      </c>
      <c r="L150" s="163"/>
      <c r="M150" s="164"/>
      <c r="N150" s="247"/>
      <c r="O150" s="162" t="str">
        <f t="shared" si="73"/>
        <v xml:space="preserve"> </v>
      </c>
      <c r="P150" s="163"/>
      <c r="Q150" s="165"/>
      <c r="R150" s="162" t="str">
        <f t="shared" si="74"/>
        <v xml:space="preserve"> </v>
      </c>
      <c r="S150" s="166"/>
      <c r="T150" s="64" t="str">
        <f t="shared" ref="T150" si="82">IF(U150&gt;0,U150, " ")</f>
        <v xml:space="preserve"> </v>
      </c>
      <c r="U150" s="191">
        <f t="shared" ref="U150" si="83">SUM(H150,K150,O150,R150)</f>
        <v>0</v>
      </c>
      <c r="V150" s="107"/>
    </row>
    <row r="151" spans="1:36" ht="9.9499999999999993" customHeight="1">
      <c r="E151" s="22"/>
      <c r="M151" s="22"/>
      <c r="Q151" s="112"/>
      <c r="R151" s="122"/>
      <c r="S151" s="122"/>
      <c r="T151" s="122"/>
      <c r="U151" s="122"/>
      <c r="V151" s="122"/>
    </row>
    <row r="152" spans="1:36" s="208" customFormat="1" ht="14.85" customHeight="1">
      <c r="A152" s="193"/>
      <c r="B152" s="21"/>
      <c r="G152" s="24"/>
      <c r="J152" s="24"/>
      <c r="N152" s="24"/>
      <c r="Q152" s="112"/>
      <c r="R152" s="122"/>
      <c r="S152" s="122"/>
      <c r="T152" s="122"/>
      <c r="U152" s="122"/>
      <c r="V152" s="122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</row>
    <row r="153" spans="1:36" s="208" customFormat="1" ht="14.85" customHeight="1">
      <c r="A153" s="193"/>
      <c r="B153" s="21"/>
      <c r="G153" s="24"/>
      <c r="J153" s="24"/>
      <c r="N153" s="24"/>
      <c r="Q153" s="112"/>
      <c r="R153" s="122"/>
      <c r="S153" s="122"/>
      <c r="T153" s="122"/>
      <c r="U153" s="122"/>
      <c r="V153" s="122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</row>
    <row r="154" spans="1:36" s="208" customFormat="1" ht="14.85" customHeight="1">
      <c r="A154" s="193"/>
      <c r="B154" s="21"/>
      <c r="G154" s="24"/>
      <c r="J154" s="24"/>
      <c r="N154" s="24"/>
      <c r="Q154" s="112"/>
      <c r="R154" s="122"/>
      <c r="S154" s="122"/>
      <c r="T154" s="122"/>
      <c r="U154" s="122"/>
      <c r="V154" s="122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</row>
    <row r="155" spans="1:36" s="208" customFormat="1" ht="14.85" customHeight="1">
      <c r="A155" s="193"/>
      <c r="B155" s="21"/>
      <c r="G155" s="24"/>
      <c r="J155" s="24"/>
      <c r="N155" s="24"/>
      <c r="Q155" s="112"/>
      <c r="R155" s="122"/>
      <c r="S155" s="122"/>
      <c r="T155" s="122"/>
      <c r="U155" s="122"/>
      <c r="V155" s="122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</row>
    <row r="156" spans="1:36" s="208" customFormat="1" ht="14.85" customHeight="1">
      <c r="A156" s="193"/>
      <c r="B156" s="21"/>
      <c r="G156" s="24"/>
      <c r="J156" s="24"/>
      <c r="N156" s="24"/>
      <c r="Q156" s="112"/>
      <c r="R156" s="122"/>
      <c r="S156" s="122"/>
      <c r="T156" s="122"/>
      <c r="U156" s="122"/>
      <c r="V156" s="122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</row>
    <row r="157" spans="1:36" s="208" customFormat="1" ht="14.85" customHeight="1">
      <c r="A157" s="193"/>
      <c r="B157" s="21"/>
      <c r="G157" s="24"/>
      <c r="J157" s="24"/>
      <c r="N157" s="24"/>
      <c r="Q157" s="112"/>
      <c r="R157" s="122"/>
      <c r="S157" s="122"/>
      <c r="T157" s="122"/>
      <c r="U157" s="122"/>
      <c r="V157" s="122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</row>
    <row r="158" spans="1:36" s="208" customFormat="1" ht="14.85" customHeight="1">
      <c r="A158" s="193"/>
      <c r="B158" s="21"/>
      <c r="G158" s="24"/>
      <c r="J158" s="24"/>
      <c r="N158" s="24"/>
      <c r="Q158" s="112"/>
      <c r="R158" s="122"/>
      <c r="S158" s="122"/>
      <c r="T158" s="122"/>
      <c r="U158" s="122"/>
      <c r="V158" s="122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</row>
    <row r="159" spans="1:36" s="208" customFormat="1" ht="14.85" customHeight="1">
      <c r="A159" s="193"/>
      <c r="B159" s="21"/>
      <c r="G159" s="24"/>
      <c r="J159" s="24"/>
      <c r="N159" s="24"/>
      <c r="Q159" s="112"/>
      <c r="R159" s="122"/>
      <c r="S159" s="122"/>
      <c r="T159" s="122"/>
      <c r="U159" s="122"/>
      <c r="V159" s="122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</row>
    <row r="160" spans="1:36" s="208" customFormat="1" ht="14.85" customHeight="1">
      <c r="A160" s="193"/>
      <c r="B160" s="21"/>
      <c r="G160" s="24"/>
      <c r="J160" s="24"/>
      <c r="N160" s="24"/>
      <c r="Q160" s="112"/>
      <c r="R160" s="122"/>
      <c r="S160" s="122"/>
      <c r="T160" s="122"/>
      <c r="U160" s="122"/>
      <c r="V160" s="122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</row>
    <row r="161" spans="1:36" s="208" customFormat="1" ht="14.85" customHeight="1">
      <c r="A161" s="193"/>
      <c r="B161" s="21"/>
      <c r="G161" s="24"/>
      <c r="J161" s="24"/>
      <c r="N161" s="24"/>
      <c r="Q161" s="112"/>
      <c r="R161" s="122"/>
      <c r="S161" s="122"/>
      <c r="T161" s="122"/>
      <c r="U161" s="122"/>
      <c r="V161" s="122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</row>
    <row r="162" spans="1:36" s="208" customFormat="1" ht="14.85" customHeight="1">
      <c r="A162" s="193"/>
      <c r="B162" s="21"/>
      <c r="G162" s="24"/>
      <c r="J162" s="24"/>
      <c r="N162" s="24"/>
      <c r="Q162" s="112"/>
      <c r="R162" s="122"/>
      <c r="S162" s="122"/>
      <c r="T162" s="122"/>
      <c r="U162" s="122"/>
      <c r="V162" s="122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</row>
    <row r="163" spans="1:36" s="208" customFormat="1" ht="14.85" customHeight="1">
      <c r="A163" s="193"/>
      <c r="B163" s="21"/>
      <c r="G163" s="24"/>
      <c r="J163" s="24"/>
      <c r="N163" s="24"/>
      <c r="Q163" s="112"/>
      <c r="R163" s="122"/>
      <c r="S163" s="122"/>
      <c r="T163" s="122"/>
      <c r="U163" s="122"/>
      <c r="V163" s="122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</row>
    <row r="164" spans="1:36" s="208" customFormat="1" ht="14.85" customHeight="1">
      <c r="A164" s="193"/>
      <c r="B164" s="21"/>
      <c r="G164" s="24"/>
      <c r="J164" s="24"/>
      <c r="N164" s="24"/>
      <c r="Q164" s="112"/>
      <c r="R164" s="122"/>
      <c r="S164" s="122"/>
      <c r="T164" s="122"/>
      <c r="U164" s="122"/>
      <c r="V164" s="122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</row>
    <row r="165" spans="1:36" ht="15.75" customHeight="1">
      <c r="B165" s="74" t="s">
        <v>162</v>
      </c>
      <c r="C165" s="2"/>
      <c r="D165" s="7" t="s">
        <v>165</v>
      </c>
      <c r="E165" s="2"/>
      <c r="F165" s="2"/>
      <c r="G165" s="2"/>
      <c r="H165" s="2"/>
      <c r="I165" s="2"/>
      <c r="J165" s="2"/>
      <c r="K165" s="2"/>
      <c r="L165" s="8"/>
      <c r="M165" s="89"/>
      <c r="N165" s="89"/>
      <c r="O165" s="89"/>
      <c r="P165" s="89"/>
      <c r="Q165" s="22"/>
      <c r="S165" s="8"/>
      <c r="T165" s="8"/>
      <c r="U165" s="8"/>
    </row>
    <row r="166" spans="1:36" ht="9.9499999999999993" customHeight="1">
      <c r="E166" s="22"/>
      <c r="M166" s="22"/>
      <c r="Q166" s="112"/>
      <c r="T166" s="22"/>
    </row>
    <row r="167" spans="1:36" ht="15.75" customHeight="1">
      <c r="B167" s="269" t="s">
        <v>3</v>
      </c>
      <c r="C167" s="266" t="s">
        <v>4</v>
      </c>
      <c r="D167" s="266" t="s">
        <v>5</v>
      </c>
      <c r="E167" s="271" t="s">
        <v>6</v>
      </c>
      <c r="F167" s="266" t="s">
        <v>7</v>
      </c>
      <c r="G167" s="263" t="s">
        <v>195</v>
      </c>
      <c r="H167" s="264"/>
      <c r="I167" s="265"/>
      <c r="J167" s="263" t="s">
        <v>19</v>
      </c>
      <c r="K167" s="264"/>
      <c r="L167" s="265"/>
      <c r="M167" s="263" t="s">
        <v>160</v>
      </c>
      <c r="N167" s="264"/>
      <c r="O167" s="264"/>
      <c r="P167" s="265"/>
      <c r="Q167" s="263" t="s">
        <v>159</v>
      </c>
      <c r="R167" s="264"/>
      <c r="S167" s="265"/>
      <c r="T167" s="259" t="s">
        <v>10</v>
      </c>
      <c r="U167" s="260"/>
      <c r="V167" s="261"/>
      <c r="Z167" s="7"/>
    </row>
    <row r="168" spans="1:36" ht="15.75" customHeight="1">
      <c r="B168" s="270"/>
      <c r="C168" s="267"/>
      <c r="D168" s="267"/>
      <c r="E168" s="272"/>
      <c r="F168" s="267"/>
      <c r="G168" s="91" t="s">
        <v>12</v>
      </c>
      <c r="H168" s="92" t="s">
        <v>13</v>
      </c>
      <c r="I168" s="93"/>
      <c r="J168" s="94" t="s">
        <v>14</v>
      </c>
      <c r="K168" s="92" t="s">
        <v>13</v>
      </c>
      <c r="L168" s="93"/>
      <c r="M168" s="94" t="s">
        <v>14</v>
      </c>
      <c r="N168" s="91"/>
      <c r="O168" s="92" t="s">
        <v>13</v>
      </c>
      <c r="P168" s="93"/>
      <c r="Q168" s="95" t="s">
        <v>161</v>
      </c>
      <c r="R168" s="92" t="s">
        <v>13</v>
      </c>
      <c r="S168" s="93"/>
      <c r="T168" s="96" t="s">
        <v>13</v>
      </c>
      <c r="U168" s="253"/>
      <c r="V168" s="97" t="s">
        <v>16</v>
      </c>
    </row>
    <row r="169" spans="1:36" ht="9.9499999999999993" customHeight="1">
      <c r="B169" s="113"/>
      <c r="C169" s="114"/>
      <c r="D169" s="114"/>
      <c r="E169" s="115"/>
      <c r="F169" s="116"/>
      <c r="G169" s="101"/>
      <c r="H169" s="123" t="str">
        <f>IF(G169&gt;0,ROUNDDOWN(((50/G169)-3.79)/0.0069,0)," ")</f>
        <v xml:space="preserve"> </v>
      </c>
      <c r="I169" s="103"/>
      <c r="J169" s="104"/>
      <c r="K169" s="102" t="str">
        <f t="shared" ref="K169" si="84">IF(J169&gt;0,ROUNDDOWN((SQRT(J169)-1.0935)/0.00208,0)," ")</f>
        <v xml:space="preserve"> </v>
      </c>
      <c r="L169" s="103"/>
      <c r="M169" s="104"/>
      <c r="N169" s="247"/>
      <c r="O169" s="102" t="str">
        <f t="shared" ref="O169" si="85">IF(N169&gt;0,ROUNDDOWN((SQRT(N169)-2.0232)/0.00874,0)," ")</f>
        <v xml:space="preserve"> </v>
      </c>
      <c r="P169" s="103"/>
      <c r="Q169" s="105"/>
      <c r="R169" s="102"/>
      <c r="S169" s="106"/>
      <c r="T169" s="64" t="str">
        <f t="shared" ref="T169:T172" si="86">IF(U169&gt;0,U169, " ")</f>
        <v xml:space="preserve"> </v>
      </c>
      <c r="U169" s="254">
        <f t="shared" ref="U169:U172" si="87">SUM(H169,K169,O169,R169)</f>
        <v>0</v>
      </c>
      <c r="V169" s="107"/>
    </row>
    <row r="170" spans="1:36" ht="15.75" customHeight="1">
      <c r="B170" s="174">
        <v>292</v>
      </c>
      <c r="C170" s="175" t="s">
        <v>157</v>
      </c>
      <c r="D170" s="175" t="s">
        <v>158</v>
      </c>
      <c r="E170" s="176">
        <v>2003</v>
      </c>
      <c r="F170" s="175" t="s">
        <v>22</v>
      </c>
      <c r="G170" s="177">
        <v>12.99</v>
      </c>
      <c r="H170" s="178">
        <f>IF(G170&gt;0,ROUNDDOWN(((75/G170)-4.1)/0.00664,0)," ")</f>
        <v>252</v>
      </c>
      <c r="I170" s="179"/>
      <c r="J170" s="177">
        <v>3.52</v>
      </c>
      <c r="K170" s="178">
        <f>IF(J170&gt;0,ROUNDDOWN((SQRT(J170)-1.15028)/0.00219,0)," ")</f>
        <v>331</v>
      </c>
      <c r="L170" s="179"/>
      <c r="M170" s="177">
        <f>N170</f>
        <v>36</v>
      </c>
      <c r="N170" s="248">
        <v>36</v>
      </c>
      <c r="O170" s="178">
        <f>IF(N170&gt;0,ROUNDDOWN((SQRT(N170)-2.8)/0.011,0)," ")</f>
        <v>290</v>
      </c>
      <c r="P170" s="180"/>
      <c r="Q170" s="177">
        <v>1.1000000000000001</v>
      </c>
      <c r="R170" s="178">
        <f>IF(Q170&gt;0,ROUNDDOWN((SQRT(Q170)-0.841)/0.0008,0)," ")</f>
        <v>259</v>
      </c>
      <c r="S170" s="125"/>
      <c r="T170" s="54">
        <f t="shared" si="86"/>
        <v>1132</v>
      </c>
      <c r="U170" s="255">
        <f t="shared" si="87"/>
        <v>1132</v>
      </c>
      <c r="V170" s="126">
        <v>1</v>
      </c>
    </row>
    <row r="171" spans="1:36" ht="15.75" customHeight="1">
      <c r="B171" s="174">
        <v>90</v>
      </c>
      <c r="C171" s="181" t="s">
        <v>163</v>
      </c>
      <c r="D171" s="181" t="s">
        <v>130</v>
      </c>
      <c r="E171" s="176">
        <v>2003</v>
      </c>
      <c r="F171" s="175" t="s">
        <v>30</v>
      </c>
      <c r="G171" s="177">
        <v>11.65</v>
      </c>
      <c r="H171" s="178">
        <f>IF(G171&gt;0,ROUNDDOWN(((75/G171)-4.1)/0.00664,0)," ")</f>
        <v>352</v>
      </c>
      <c r="I171" s="179"/>
      <c r="J171" s="177" t="s">
        <v>164</v>
      </c>
      <c r="K171" s="178">
        <v>0</v>
      </c>
      <c r="L171" s="179"/>
      <c r="M171" s="177">
        <f>N171</f>
        <v>36.5</v>
      </c>
      <c r="N171" s="248">
        <v>36.5</v>
      </c>
      <c r="O171" s="178">
        <f>IF(N171&gt;0,ROUNDDOWN((SQRT(N171)-2.8)/0.011,0)," ")</f>
        <v>294</v>
      </c>
      <c r="P171" s="180"/>
      <c r="Q171" s="177" t="s">
        <v>164</v>
      </c>
      <c r="R171" s="178">
        <v>0</v>
      </c>
      <c r="S171" s="125"/>
      <c r="T171" s="54">
        <f t="shared" si="86"/>
        <v>646</v>
      </c>
      <c r="U171" s="255">
        <f t="shared" si="87"/>
        <v>646</v>
      </c>
      <c r="V171" s="126">
        <v>2</v>
      </c>
    </row>
    <row r="172" spans="1:36" ht="9.9499999999999993" customHeight="1">
      <c r="B172" s="98"/>
      <c r="C172" s="82"/>
      <c r="D172" s="82"/>
      <c r="E172" s="61"/>
      <c r="F172" s="82"/>
      <c r="G172" s="101"/>
      <c r="H172" s="123" t="str">
        <f t="shared" ref="H172" si="88">IF(G172&gt;0,ROUNDDOWN(((50/G172)-3.79)/0.0069,0)," ")</f>
        <v xml:space="preserve"> </v>
      </c>
      <c r="I172" s="103"/>
      <c r="J172" s="104"/>
      <c r="K172" s="124" t="str">
        <f t="shared" ref="K172" si="89">IF(J172&gt;0,ROUNDDOWN((SQRT(J172)-1.15028)/0.00219,0)," ")</f>
        <v xml:space="preserve"> </v>
      </c>
      <c r="L172" s="103"/>
      <c r="M172" s="104"/>
      <c r="N172" s="247"/>
      <c r="O172" s="124" t="str">
        <f t="shared" ref="O172" si="90">IF(N172&gt;0,ROUNDDOWN((SQRT(N172)-2.8)/0.011,0)," ")</f>
        <v xml:space="preserve"> </v>
      </c>
      <c r="P172" s="103"/>
      <c r="Q172" s="105"/>
      <c r="R172" s="102"/>
      <c r="S172" s="106"/>
      <c r="T172" s="64" t="str">
        <f t="shared" si="86"/>
        <v xml:space="preserve"> </v>
      </c>
      <c r="U172" s="254">
        <f t="shared" si="87"/>
        <v>0</v>
      </c>
      <c r="V172" s="107"/>
    </row>
    <row r="173" spans="1:36" ht="9.9499999999999993" customHeight="1"/>
    <row r="174" spans="1:36" ht="15.75" customHeight="1">
      <c r="A174" s="172"/>
      <c r="B174" s="74" t="s">
        <v>173</v>
      </c>
      <c r="C174" s="2"/>
      <c r="D174" s="7" t="s">
        <v>165</v>
      </c>
      <c r="E174" s="136"/>
      <c r="F174" s="136"/>
      <c r="G174" s="136"/>
      <c r="H174" s="136"/>
      <c r="I174" s="136"/>
      <c r="J174" s="136"/>
      <c r="K174" s="136"/>
      <c r="L174" s="5"/>
      <c r="M174" s="4"/>
      <c r="N174" s="4"/>
      <c r="O174" s="4"/>
      <c r="P174" s="4"/>
      <c r="Q174" s="155"/>
      <c r="R174" s="155"/>
      <c r="S174" s="5"/>
      <c r="T174" s="5"/>
      <c r="U174" s="5"/>
      <c r="V174" s="155"/>
    </row>
    <row r="175" spans="1:36" ht="9.9499999999999993" customHeight="1">
      <c r="A175" s="172"/>
      <c r="B175" s="156"/>
      <c r="C175" s="155"/>
      <c r="D175" s="155"/>
      <c r="E175" s="155"/>
      <c r="F175" s="155"/>
      <c r="G175" s="157"/>
      <c r="H175" s="155"/>
      <c r="I175" s="155"/>
      <c r="J175" s="157"/>
      <c r="K175" s="155"/>
      <c r="L175" s="155"/>
      <c r="M175" s="155"/>
      <c r="N175" s="157"/>
      <c r="O175" s="155"/>
      <c r="P175" s="155"/>
      <c r="Q175" s="158"/>
      <c r="R175" s="155"/>
      <c r="S175" s="155"/>
      <c r="T175" s="155"/>
      <c r="U175" s="155"/>
      <c r="V175" s="155"/>
    </row>
    <row r="176" spans="1:36" ht="15.75" customHeight="1">
      <c r="A176" s="172"/>
      <c r="B176" s="269" t="s">
        <v>3</v>
      </c>
      <c r="C176" s="266" t="s">
        <v>4</v>
      </c>
      <c r="D176" s="266" t="s">
        <v>5</v>
      </c>
      <c r="E176" s="271" t="s">
        <v>6</v>
      </c>
      <c r="F176" s="266" t="s">
        <v>7</v>
      </c>
      <c r="G176" s="263" t="s">
        <v>195</v>
      </c>
      <c r="H176" s="264"/>
      <c r="I176" s="265"/>
      <c r="J176" s="263" t="s">
        <v>19</v>
      </c>
      <c r="K176" s="264"/>
      <c r="L176" s="265"/>
      <c r="M176" s="263" t="s">
        <v>160</v>
      </c>
      <c r="N176" s="264"/>
      <c r="O176" s="264"/>
      <c r="P176" s="265"/>
      <c r="Q176" s="263" t="s">
        <v>159</v>
      </c>
      <c r="R176" s="264"/>
      <c r="S176" s="265"/>
      <c r="T176" s="259" t="s">
        <v>10</v>
      </c>
      <c r="U176" s="260"/>
      <c r="V176" s="261"/>
    </row>
    <row r="177" spans="1:22" ht="15.75" customHeight="1">
      <c r="A177" s="172"/>
      <c r="B177" s="270"/>
      <c r="C177" s="267"/>
      <c r="D177" s="267"/>
      <c r="E177" s="272"/>
      <c r="F177" s="267"/>
      <c r="G177" s="91" t="s">
        <v>12</v>
      </c>
      <c r="H177" s="92" t="s">
        <v>13</v>
      </c>
      <c r="I177" s="93"/>
      <c r="J177" s="94" t="s">
        <v>14</v>
      </c>
      <c r="K177" s="92" t="s">
        <v>13</v>
      </c>
      <c r="L177" s="93"/>
      <c r="M177" s="94" t="s">
        <v>14</v>
      </c>
      <c r="N177" s="91"/>
      <c r="O177" s="92" t="s">
        <v>13</v>
      </c>
      <c r="P177" s="93"/>
      <c r="Q177" s="95" t="s">
        <v>161</v>
      </c>
      <c r="R177" s="92" t="s">
        <v>13</v>
      </c>
      <c r="S177" s="93"/>
      <c r="T177" s="96" t="s">
        <v>13</v>
      </c>
      <c r="U177" s="253"/>
      <c r="V177" s="97" t="s">
        <v>16</v>
      </c>
    </row>
    <row r="178" spans="1:22" ht="9.9499999999999993" customHeight="1">
      <c r="A178" s="172"/>
      <c r="B178" s="211"/>
      <c r="C178" s="99"/>
      <c r="D178" s="99"/>
      <c r="E178" s="120"/>
      <c r="F178" s="199"/>
      <c r="G178" s="101"/>
      <c r="H178" s="195" t="str">
        <f t="shared" ref="H178" si="91">IF(G178&gt;0,ROUNDDOWN(((50/G178)-3.648)/0.0066,0)," ")</f>
        <v xml:space="preserve"> </v>
      </c>
      <c r="I178" s="103"/>
      <c r="J178" s="209"/>
      <c r="K178" s="195" t="str">
        <f t="shared" ref="K178" si="92">IF(J178&gt;0,ROUNDDOWN((SQRT(J178)-1.0935)/0.00208,0)," ")</f>
        <v xml:space="preserve"> </v>
      </c>
      <c r="L178" s="103"/>
      <c r="M178" s="209"/>
      <c r="N178" s="247"/>
      <c r="O178" s="195" t="str">
        <f t="shared" ref="O178" si="93">IF(N178&gt;0,ROUNDDOWN((SQRT(N178)-2.0232)/0.00874,0)," ")</f>
        <v xml:space="preserve"> </v>
      </c>
      <c r="P178" s="103"/>
      <c r="Q178" s="105"/>
      <c r="R178" s="195" t="str">
        <f t="shared" ref="R178:R182" si="94">IF(Q178&gt;0,ROUNDDOWN(((400/(Q178*86400))-2.81)/0.00716,0)," ")</f>
        <v xml:space="preserve"> </v>
      </c>
      <c r="S178" s="106"/>
      <c r="T178" s="64" t="str">
        <f t="shared" ref="T178:T181" si="95">IF(U178&gt;0,U178, " ")</f>
        <v xml:space="preserve"> </v>
      </c>
      <c r="U178" s="254">
        <f t="shared" ref="U178:U181" si="96">SUM(H178,K178,O178,R178)</f>
        <v>0</v>
      </c>
      <c r="V178" s="107"/>
    </row>
    <row r="179" spans="1:22" ht="15.75" customHeight="1">
      <c r="A179" s="172"/>
      <c r="B179" s="205">
        <v>295</v>
      </c>
      <c r="C179" s="202" t="s">
        <v>196</v>
      </c>
      <c r="D179" s="202" t="s">
        <v>197</v>
      </c>
      <c r="E179" s="204">
        <v>2003</v>
      </c>
      <c r="F179" s="203" t="s">
        <v>22</v>
      </c>
      <c r="G179" s="201">
        <v>11.25</v>
      </c>
      <c r="H179" s="194">
        <f>IF(G179&gt;0,ROUNDDOWN(((75/G179)-3.998)/0.0066,0)," ")</f>
        <v>404</v>
      </c>
      <c r="I179" s="196"/>
      <c r="J179" s="201">
        <v>4.41</v>
      </c>
      <c r="K179" s="194">
        <f t="shared" ref="K179:K182" si="97">IF(J179&gt;0,ROUNDDOWN((SQRT(J179)-1.0935)/0.00208,0)," ")</f>
        <v>483</v>
      </c>
      <c r="L179" s="196"/>
      <c r="M179" s="177">
        <f>N179</f>
        <v>35</v>
      </c>
      <c r="N179" s="249">
        <v>35</v>
      </c>
      <c r="O179" s="194">
        <f t="shared" ref="O179:O182" si="98">IF(N179&gt;0,ROUNDDOWN((SQRT(N179)-2.0232)/0.00874,0)," ")</f>
        <v>445</v>
      </c>
      <c r="P179" s="197"/>
      <c r="Q179" s="201">
        <v>1.25</v>
      </c>
      <c r="R179" s="216">
        <f>IF(Q179&gt;0,ROUNDDOWN((SQRT(Q179)-0.8807)/0.00068,0)," ")</f>
        <v>349</v>
      </c>
      <c r="S179" s="125"/>
      <c r="T179" s="54">
        <f t="shared" si="95"/>
        <v>1681</v>
      </c>
      <c r="U179" s="255">
        <f t="shared" si="96"/>
        <v>1681</v>
      </c>
      <c r="V179" s="126">
        <v>1</v>
      </c>
    </row>
    <row r="180" spans="1:22" ht="15.75" customHeight="1">
      <c r="A180" s="172"/>
      <c r="B180" s="205">
        <v>240</v>
      </c>
      <c r="C180" s="203" t="s">
        <v>198</v>
      </c>
      <c r="D180" s="203" t="s">
        <v>199</v>
      </c>
      <c r="E180" s="204">
        <v>2003</v>
      </c>
      <c r="F180" s="203" t="s">
        <v>101</v>
      </c>
      <c r="G180" s="201">
        <v>10.99</v>
      </c>
      <c r="H180" s="194">
        <f>IF(G180&gt;0,ROUNDDOWN(((75/G180)-3.998)/0.0066,0)," ")</f>
        <v>428</v>
      </c>
      <c r="I180" s="196"/>
      <c r="J180" s="201">
        <v>4.0599999999999996</v>
      </c>
      <c r="K180" s="194">
        <f t="shared" si="97"/>
        <v>443</v>
      </c>
      <c r="L180" s="196"/>
      <c r="M180" s="177">
        <f>N180</f>
        <v>31</v>
      </c>
      <c r="N180" s="250">
        <v>31</v>
      </c>
      <c r="O180" s="194">
        <f t="shared" si="98"/>
        <v>405</v>
      </c>
      <c r="P180" s="197"/>
      <c r="Q180" s="201">
        <v>1.3</v>
      </c>
      <c r="R180" s="216">
        <f t="shared" ref="R180:R181" si="99">IF(Q180&gt;0,ROUNDDOWN((SQRT(Q180)-0.8807)/0.00068,0)," ")</f>
        <v>381</v>
      </c>
      <c r="S180" s="125"/>
      <c r="T180" s="54">
        <f t="shared" si="95"/>
        <v>1657</v>
      </c>
      <c r="U180" s="255">
        <f t="shared" si="96"/>
        <v>1657</v>
      </c>
      <c r="V180" s="126">
        <v>2</v>
      </c>
    </row>
    <row r="181" spans="1:22" ht="15.75" customHeight="1">
      <c r="A181" s="172"/>
      <c r="B181" s="205">
        <v>147</v>
      </c>
      <c r="C181" s="203" t="s">
        <v>200</v>
      </c>
      <c r="D181" s="203" t="s">
        <v>201</v>
      </c>
      <c r="E181" s="204">
        <v>2003</v>
      </c>
      <c r="F181" s="203" t="s">
        <v>152</v>
      </c>
      <c r="G181" s="201">
        <v>11.44</v>
      </c>
      <c r="H181" s="194">
        <f>IF(G181&gt;0,ROUNDDOWN(((75/G181)-3.998)/0.0066,0)," ")</f>
        <v>387</v>
      </c>
      <c r="I181" s="196"/>
      <c r="J181" s="201">
        <v>4.28</v>
      </c>
      <c r="K181" s="194">
        <f t="shared" si="97"/>
        <v>468</v>
      </c>
      <c r="L181" s="196"/>
      <c r="M181" s="177">
        <f>N181</f>
        <v>24</v>
      </c>
      <c r="N181" s="249">
        <v>24</v>
      </c>
      <c r="O181" s="194">
        <f t="shared" si="98"/>
        <v>329</v>
      </c>
      <c r="P181" s="197"/>
      <c r="Q181" s="201">
        <v>1.1499999999999999</v>
      </c>
      <c r="R181" s="216">
        <f t="shared" si="99"/>
        <v>281</v>
      </c>
      <c r="S181" s="125"/>
      <c r="T181" s="54">
        <f t="shared" si="95"/>
        <v>1465</v>
      </c>
      <c r="U181" s="255">
        <f t="shared" si="96"/>
        <v>1465</v>
      </c>
      <c r="V181" s="126">
        <v>3</v>
      </c>
    </row>
    <row r="182" spans="1:22" ht="9.9499999999999993" customHeight="1">
      <c r="A182" s="172"/>
      <c r="B182" s="211"/>
      <c r="C182" s="99"/>
      <c r="D182" s="99"/>
      <c r="E182" s="120"/>
      <c r="F182" s="119"/>
      <c r="G182" s="209"/>
      <c r="H182" s="195" t="str">
        <f t="shared" ref="H182" si="100">IF(G182&gt;0,ROUNDDOWN(((50/G182)-3.648)/0.0066,0)," ")</f>
        <v xml:space="preserve"> </v>
      </c>
      <c r="I182" s="103"/>
      <c r="J182" s="209"/>
      <c r="K182" s="195" t="str">
        <f t="shared" si="97"/>
        <v xml:space="preserve"> </v>
      </c>
      <c r="L182" s="103"/>
      <c r="M182" s="209"/>
      <c r="N182" s="247"/>
      <c r="O182" s="195" t="str">
        <f t="shared" si="98"/>
        <v xml:space="preserve"> </v>
      </c>
      <c r="P182" s="103"/>
      <c r="Q182" s="105"/>
      <c r="R182" s="195" t="str">
        <f t="shared" si="94"/>
        <v xml:space="preserve"> </v>
      </c>
      <c r="S182" s="106"/>
      <c r="T182" s="64" t="str">
        <f t="shared" ref="T182" si="101">IF(U182&gt;0,U182, " ")</f>
        <v xml:space="preserve"> </v>
      </c>
      <c r="U182" s="254">
        <f t="shared" ref="U182" si="102">SUM(H182,K182,O182,R182)</f>
        <v>0</v>
      </c>
      <c r="V182" s="107"/>
    </row>
    <row r="183" spans="1:22" ht="9.9499999999999993" customHeight="1">
      <c r="A183" s="172"/>
      <c r="B183" s="156"/>
      <c r="C183" s="155"/>
      <c r="D183" s="155"/>
      <c r="E183" s="173"/>
      <c r="F183" s="155"/>
      <c r="G183" s="157"/>
      <c r="H183" s="155"/>
      <c r="I183" s="155"/>
      <c r="J183" s="157"/>
      <c r="K183" s="155"/>
      <c r="L183" s="155"/>
      <c r="M183" s="157"/>
      <c r="N183" s="157"/>
      <c r="O183" s="155"/>
      <c r="P183" s="155"/>
      <c r="Q183" s="157"/>
      <c r="R183" s="155"/>
      <c r="S183" s="155"/>
      <c r="T183" s="155"/>
      <c r="U183" s="155"/>
      <c r="V183" s="155"/>
    </row>
    <row r="184" spans="1:22" ht="15.75" customHeight="1">
      <c r="B184" s="11" t="s">
        <v>166</v>
      </c>
      <c r="C184" s="15"/>
      <c r="D184" s="13" t="s">
        <v>167</v>
      </c>
      <c r="E184" s="2"/>
      <c r="F184" s="2"/>
      <c r="G184" s="2"/>
      <c r="H184" s="2"/>
      <c r="I184" s="2"/>
      <c r="J184" s="2"/>
      <c r="K184" s="2"/>
      <c r="L184" s="8"/>
      <c r="M184" s="8"/>
      <c r="N184" s="262"/>
      <c r="O184" s="262"/>
      <c r="P184" s="262"/>
      <c r="Q184" s="121"/>
      <c r="S184" s="8"/>
      <c r="T184" s="8"/>
      <c r="U184" s="8"/>
    </row>
    <row r="185" spans="1:22" ht="9.9499999999999993" customHeight="1">
      <c r="E185" s="22"/>
      <c r="M185" s="22"/>
      <c r="Q185" s="112"/>
      <c r="T185" s="22"/>
    </row>
    <row r="186" spans="1:22" ht="15.75" customHeight="1">
      <c r="B186" s="269" t="s">
        <v>3</v>
      </c>
      <c r="C186" s="266" t="s">
        <v>4</v>
      </c>
      <c r="D186" s="266" t="s">
        <v>5</v>
      </c>
      <c r="E186" s="271" t="s">
        <v>6</v>
      </c>
      <c r="F186" s="266" t="s">
        <v>7</v>
      </c>
      <c r="G186" s="263" t="s">
        <v>195</v>
      </c>
      <c r="H186" s="264"/>
      <c r="I186" s="265"/>
      <c r="J186" s="263" t="s">
        <v>19</v>
      </c>
      <c r="K186" s="264"/>
      <c r="L186" s="265"/>
      <c r="M186" s="263" t="s">
        <v>160</v>
      </c>
      <c r="N186" s="264"/>
      <c r="O186" s="264"/>
      <c r="P186" s="265"/>
      <c r="Q186" s="263" t="s">
        <v>159</v>
      </c>
      <c r="R186" s="264"/>
      <c r="S186" s="265"/>
      <c r="T186" s="259" t="s">
        <v>10</v>
      </c>
      <c r="U186" s="260"/>
      <c r="V186" s="261"/>
    </row>
    <row r="187" spans="1:22" ht="15.75" customHeight="1">
      <c r="B187" s="270"/>
      <c r="C187" s="267"/>
      <c r="D187" s="267"/>
      <c r="E187" s="272"/>
      <c r="F187" s="267"/>
      <c r="G187" s="91" t="s">
        <v>12</v>
      </c>
      <c r="H187" s="92" t="s">
        <v>13</v>
      </c>
      <c r="I187" s="93"/>
      <c r="J187" s="94" t="s">
        <v>14</v>
      </c>
      <c r="K187" s="92" t="s">
        <v>13</v>
      </c>
      <c r="L187" s="93"/>
      <c r="M187" s="94" t="s">
        <v>14</v>
      </c>
      <c r="N187" s="91"/>
      <c r="O187" s="92" t="s">
        <v>13</v>
      </c>
      <c r="P187" s="93"/>
      <c r="Q187" s="95" t="s">
        <v>161</v>
      </c>
      <c r="R187" s="92" t="s">
        <v>13</v>
      </c>
      <c r="S187" s="93"/>
      <c r="T187" s="96" t="s">
        <v>13</v>
      </c>
      <c r="U187" s="253" t="s">
        <v>13</v>
      </c>
      <c r="V187" s="97" t="s">
        <v>16</v>
      </c>
    </row>
    <row r="188" spans="1:22" ht="9.9499999999999993" customHeight="1">
      <c r="B188" s="113"/>
      <c r="C188" s="114"/>
      <c r="D188" s="114"/>
      <c r="E188" s="115"/>
      <c r="F188" s="116"/>
      <c r="G188" s="101"/>
      <c r="H188" s="102" t="str">
        <f t="shared" ref="H188:H191" si="103">IF(G188&gt;0,ROUNDDOWN(((50/G188)-3.648)/0.0066,0)," ")</f>
        <v xml:space="preserve"> </v>
      </c>
      <c r="I188" s="103"/>
      <c r="J188" s="104"/>
      <c r="K188" s="102" t="str">
        <f t="shared" ref="K188:K191" si="104">IF(J188&gt;0,ROUNDDOWN((SQRT(J188)-1.0935)/0.00208,0)," ")</f>
        <v xml:space="preserve"> </v>
      </c>
      <c r="L188" s="103"/>
      <c r="M188" s="104"/>
      <c r="N188" s="247"/>
      <c r="O188" s="102" t="str">
        <f t="shared" ref="O188" si="105">IF(N188&gt;0,ROUNDDOWN((SQRT(N188)-2.0232)/0.00874,0)," ")</f>
        <v xml:space="preserve"> </v>
      </c>
      <c r="P188" s="103"/>
      <c r="Q188" s="105"/>
      <c r="R188" s="102"/>
      <c r="S188" s="106"/>
      <c r="T188" s="64" t="str">
        <f>IF(U188&gt;0,U188, " ")</f>
        <v xml:space="preserve"> </v>
      </c>
      <c r="U188" s="254">
        <f>SUM(H188,K188,O188,R188)</f>
        <v>0</v>
      </c>
      <c r="V188" s="107"/>
    </row>
    <row r="189" spans="1:22" ht="15.75" customHeight="1">
      <c r="B189" s="174">
        <v>152</v>
      </c>
      <c r="C189" s="175" t="s">
        <v>168</v>
      </c>
      <c r="D189" s="175" t="s">
        <v>169</v>
      </c>
      <c r="E189" s="176">
        <v>2002</v>
      </c>
      <c r="F189" s="175" t="s">
        <v>152</v>
      </c>
      <c r="G189" s="177">
        <v>9.7799999999999994</v>
      </c>
      <c r="H189" s="178">
        <f>IF(G189&gt;0,ROUNDDOWN(((75/G189)-4.1)/0.00664,0)," ")</f>
        <v>537</v>
      </c>
      <c r="I189" s="179"/>
      <c r="J189" s="177">
        <v>4.8</v>
      </c>
      <c r="K189" s="178">
        <f>IF(J189&gt;0,ROUNDDOWN((SQRT(J189)-1.15028)/0.00219,0)," ")</f>
        <v>475</v>
      </c>
      <c r="L189" s="179"/>
      <c r="M189" s="177">
        <f>N189</f>
        <v>45.5</v>
      </c>
      <c r="N189" s="248">
        <v>45.5</v>
      </c>
      <c r="O189" s="178">
        <f>IF(N189&gt;0,ROUNDDOWN((SQRT(N189)-2.8)/0.011,0)," ")</f>
        <v>358</v>
      </c>
      <c r="P189" s="180"/>
      <c r="Q189" s="177">
        <v>1.3</v>
      </c>
      <c r="R189" s="178">
        <f>IF(Q189&gt;0,ROUNDDOWN((SQRT(Q189)-0.841)/0.0008,0)," ")</f>
        <v>373</v>
      </c>
      <c r="S189" s="125"/>
      <c r="T189" s="54">
        <f t="shared" ref="T189:T190" si="106">IF(U189&gt;0,U189, " ")</f>
        <v>1743</v>
      </c>
      <c r="U189" s="255">
        <f t="shared" ref="U189:U190" si="107">SUM(H189,K189,O189,R189)</f>
        <v>1743</v>
      </c>
      <c r="V189" s="126">
        <v>1</v>
      </c>
    </row>
    <row r="190" spans="1:22" ht="15.75" customHeight="1">
      <c r="B190" s="174">
        <v>153</v>
      </c>
      <c r="C190" s="175" t="s">
        <v>170</v>
      </c>
      <c r="D190" s="175" t="s">
        <v>171</v>
      </c>
      <c r="E190" s="176">
        <v>2002</v>
      </c>
      <c r="F190" s="175" t="s">
        <v>152</v>
      </c>
      <c r="G190" s="177">
        <v>11.94</v>
      </c>
      <c r="H190" s="178">
        <f>IF(G190&gt;0,ROUNDDOWN(((75/G190)-4.1)/0.00664,0)," ")</f>
        <v>328</v>
      </c>
      <c r="I190" s="179"/>
      <c r="J190" s="177">
        <v>4.25</v>
      </c>
      <c r="K190" s="178">
        <f>IF(J190&gt;0,ROUNDDOWN((SQRT(J190)-1.15028)/0.00219,0)," ")</f>
        <v>416</v>
      </c>
      <c r="L190" s="179"/>
      <c r="M190" s="177">
        <f>N190</f>
        <v>48.5</v>
      </c>
      <c r="N190" s="248">
        <v>48.5</v>
      </c>
      <c r="O190" s="178">
        <f>IF(N190&gt;0,ROUNDDOWN((SQRT(N190)-2.8)/0.011,0)," ")</f>
        <v>378</v>
      </c>
      <c r="P190" s="180"/>
      <c r="Q190" s="177">
        <v>1.25</v>
      </c>
      <c r="R190" s="178">
        <f>IF(Q190&gt;0,ROUNDDOWN((SQRT(Q190)-0.841)/0.0008,0)," ")</f>
        <v>346</v>
      </c>
      <c r="S190" s="125"/>
      <c r="T190" s="54">
        <f t="shared" si="106"/>
        <v>1468</v>
      </c>
      <c r="U190" s="255">
        <f t="shared" si="107"/>
        <v>1468</v>
      </c>
      <c r="V190" s="126">
        <v>2</v>
      </c>
    </row>
    <row r="191" spans="1:22" ht="9.9499999999999993" customHeight="1">
      <c r="B191" s="113"/>
      <c r="C191" s="114"/>
      <c r="D191" s="114"/>
      <c r="E191" s="115"/>
      <c r="F191" s="117"/>
      <c r="G191" s="104"/>
      <c r="H191" s="102" t="str">
        <f t="shared" si="103"/>
        <v xml:space="preserve"> </v>
      </c>
      <c r="I191" s="103"/>
      <c r="J191" s="104"/>
      <c r="K191" s="102" t="str">
        <f t="shared" si="104"/>
        <v xml:space="preserve"> </v>
      </c>
      <c r="L191" s="103"/>
      <c r="M191" s="104"/>
      <c r="N191" s="247"/>
      <c r="O191" s="124" t="str">
        <f t="shared" ref="O191" si="108">IF(N191&gt;0,ROUNDDOWN((SQRT(N191)-2.8)/0.011,0)," ")</f>
        <v xml:space="preserve"> </v>
      </c>
      <c r="P191" s="103"/>
      <c r="Q191" s="105"/>
      <c r="R191" s="102" t="str">
        <f t="shared" ref="R191" si="109">IF(Q191&gt;0,ROUNDDOWN(((400/(Q191*86400))-2.81)/0.00716,0)," ")</f>
        <v xml:space="preserve"> </v>
      </c>
      <c r="S191" s="106"/>
      <c r="T191" s="64" t="str">
        <f t="shared" ref="T191" si="110">IF(U191&gt;0,U191, " ")</f>
        <v xml:space="preserve"> </v>
      </c>
      <c r="U191" s="254">
        <f t="shared" ref="U191" si="111">SUM(H191,K191,O191,R191)</f>
        <v>0</v>
      </c>
      <c r="V191" s="107"/>
    </row>
    <row r="192" spans="1:22" ht="9.9499999999999993" customHeight="1"/>
    <row r="193" spans="2:22" ht="14.25" customHeight="1">
      <c r="B193" s="11" t="s">
        <v>172</v>
      </c>
      <c r="C193" s="15"/>
      <c r="D193" s="13" t="s">
        <v>167</v>
      </c>
      <c r="E193" s="136"/>
      <c r="F193" s="136"/>
      <c r="G193" s="136"/>
      <c r="H193" s="136"/>
      <c r="I193" s="136"/>
      <c r="J193" s="136"/>
      <c r="K193" s="136"/>
      <c r="L193" s="5"/>
      <c r="M193" s="5"/>
      <c r="N193" s="294"/>
      <c r="O193" s="294"/>
      <c r="P193" s="294"/>
      <c r="Q193" s="171"/>
      <c r="R193" s="155"/>
      <c r="S193" s="5"/>
      <c r="T193" s="5"/>
      <c r="U193" s="5"/>
      <c r="V193" s="155"/>
    </row>
    <row r="194" spans="2:22" ht="9.9499999999999993" customHeight="1">
      <c r="B194" s="156"/>
      <c r="C194" s="155"/>
      <c r="D194" s="155"/>
      <c r="E194" s="155"/>
      <c r="F194" s="155"/>
      <c r="G194" s="157"/>
      <c r="H194" s="155"/>
      <c r="I194" s="155"/>
      <c r="J194" s="157"/>
      <c r="K194" s="155"/>
      <c r="L194" s="155"/>
      <c r="M194" s="155"/>
      <c r="N194" s="157"/>
      <c r="O194" s="155"/>
      <c r="P194" s="155"/>
      <c r="Q194" s="158"/>
      <c r="R194" s="155"/>
      <c r="S194" s="155"/>
      <c r="T194" s="155"/>
      <c r="U194" s="155"/>
      <c r="V194" s="155"/>
    </row>
    <row r="195" spans="2:22" ht="15.75" customHeight="1">
      <c r="B195" s="269" t="s">
        <v>3</v>
      </c>
      <c r="C195" s="266" t="s">
        <v>4</v>
      </c>
      <c r="D195" s="266" t="s">
        <v>5</v>
      </c>
      <c r="E195" s="271" t="s">
        <v>6</v>
      </c>
      <c r="F195" s="266" t="s">
        <v>7</v>
      </c>
      <c r="G195" s="263" t="s">
        <v>195</v>
      </c>
      <c r="H195" s="264"/>
      <c r="I195" s="265"/>
      <c r="J195" s="263" t="s">
        <v>19</v>
      </c>
      <c r="K195" s="264"/>
      <c r="L195" s="265"/>
      <c r="M195" s="263" t="s">
        <v>160</v>
      </c>
      <c r="N195" s="264"/>
      <c r="O195" s="264"/>
      <c r="P195" s="265"/>
      <c r="Q195" s="263" t="s">
        <v>159</v>
      </c>
      <c r="R195" s="264"/>
      <c r="S195" s="265"/>
      <c r="T195" s="259" t="s">
        <v>10</v>
      </c>
      <c r="U195" s="260"/>
      <c r="V195" s="261"/>
    </row>
    <row r="196" spans="2:22" ht="15.75" customHeight="1">
      <c r="B196" s="270"/>
      <c r="C196" s="267"/>
      <c r="D196" s="267"/>
      <c r="E196" s="272"/>
      <c r="F196" s="267"/>
      <c r="G196" s="91" t="s">
        <v>12</v>
      </c>
      <c r="H196" s="92" t="s">
        <v>13</v>
      </c>
      <c r="I196" s="93"/>
      <c r="J196" s="94" t="s">
        <v>14</v>
      </c>
      <c r="K196" s="92" t="s">
        <v>13</v>
      </c>
      <c r="L196" s="93"/>
      <c r="M196" s="94" t="s">
        <v>14</v>
      </c>
      <c r="N196" s="91"/>
      <c r="O196" s="92" t="s">
        <v>13</v>
      </c>
      <c r="P196" s="93"/>
      <c r="Q196" s="95" t="s">
        <v>161</v>
      </c>
      <c r="R196" s="92" t="s">
        <v>13</v>
      </c>
      <c r="S196" s="93"/>
      <c r="T196" s="96" t="s">
        <v>13</v>
      </c>
      <c r="U196" s="253" t="s">
        <v>13</v>
      </c>
      <c r="V196" s="97" t="s">
        <v>16</v>
      </c>
    </row>
    <row r="197" spans="2:22" ht="9.9499999999999993" customHeight="1">
      <c r="B197" s="211"/>
      <c r="C197" s="99"/>
      <c r="D197" s="99"/>
      <c r="E197" s="120"/>
      <c r="F197" s="199"/>
      <c r="G197" s="101"/>
      <c r="H197" s="195" t="str">
        <f t="shared" ref="H197:H200" si="112">IF(G197&gt;0,ROUNDDOWN(((50/G197)-3.648)/0.0066,0)," ")</f>
        <v xml:space="preserve"> </v>
      </c>
      <c r="I197" s="103"/>
      <c r="J197" s="209"/>
      <c r="K197" s="195" t="str">
        <f t="shared" ref="K197:K200" si="113">IF(J197&gt;0,ROUNDDOWN((SQRT(J197)-1.0935)/0.00208,0)," ")</f>
        <v xml:space="preserve"> </v>
      </c>
      <c r="L197" s="103"/>
      <c r="M197" s="209"/>
      <c r="N197" s="247"/>
      <c r="O197" s="195" t="str">
        <f t="shared" ref="O197:O200" si="114">IF(N197&gt;0,ROUNDDOWN((SQRT(N197)-2.0232)/0.00874,0)," ")</f>
        <v xml:space="preserve"> </v>
      </c>
      <c r="P197" s="103"/>
      <c r="Q197" s="105"/>
      <c r="R197" s="195" t="str">
        <f t="shared" ref="R197" si="115">IF(Q197&gt;0,ROUNDDOWN(((400/(Q197*86400))-2.81)/0.00716,0)," ")</f>
        <v xml:space="preserve"> </v>
      </c>
      <c r="S197" s="106"/>
      <c r="T197" s="64" t="str">
        <f>IF(U197&gt;0,U197, " ")</f>
        <v xml:space="preserve"> </v>
      </c>
      <c r="U197" s="254">
        <f>SUM(H197,K197,O197,R197)</f>
        <v>0</v>
      </c>
      <c r="V197" s="107"/>
    </row>
    <row r="198" spans="2:22" ht="15.75" customHeight="1">
      <c r="B198" s="217">
        <v>149</v>
      </c>
      <c r="C198" s="219" t="s">
        <v>202</v>
      </c>
      <c r="D198" s="219" t="s">
        <v>62</v>
      </c>
      <c r="E198" s="218">
        <v>2002</v>
      </c>
      <c r="F198" s="219" t="s">
        <v>152</v>
      </c>
      <c r="G198" s="215">
        <v>11.08</v>
      </c>
      <c r="H198" s="194">
        <f>IF(G198&gt;0,ROUNDDOWN(((75/G198)-3.998)/0.0066,0)," ")</f>
        <v>419</v>
      </c>
      <c r="I198" s="196"/>
      <c r="J198" s="214">
        <v>4.62</v>
      </c>
      <c r="K198" s="194">
        <f t="shared" si="113"/>
        <v>507</v>
      </c>
      <c r="L198" s="196"/>
      <c r="M198" s="177">
        <f>N198</f>
        <v>32.5</v>
      </c>
      <c r="N198" s="251">
        <v>32.5</v>
      </c>
      <c r="O198" s="194">
        <f t="shared" si="114"/>
        <v>420</v>
      </c>
      <c r="P198" s="197"/>
      <c r="Q198" s="215">
        <v>1.35</v>
      </c>
      <c r="R198" s="200">
        <f>IF(Q198&gt;0,ROUNDDOWN((SQRT(Q198)-0.8807)/0.00068,0)," ")</f>
        <v>413</v>
      </c>
      <c r="S198" s="125"/>
      <c r="T198" s="54">
        <f t="shared" ref="T198:T199" si="116">IF(U198&gt;0,U198, " ")</f>
        <v>1759</v>
      </c>
      <c r="U198" s="255">
        <f t="shared" ref="U198:U199" si="117">SUM(H198,K198,O198,R198)</f>
        <v>1759</v>
      </c>
      <c r="V198" s="126">
        <v>1</v>
      </c>
    </row>
    <row r="199" spans="2:22" ht="15.75" customHeight="1">
      <c r="B199" s="217">
        <v>209</v>
      </c>
      <c r="C199" s="219" t="s">
        <v>203</v>
      </c>
      <c r="D199" s="219" t="s">
        <v>100</v>
      </c>
      <c r="E199" s="218">
        <v>2002</v>
      </c>
      <c r="F199" s="219" t="s">
        <v>204</v>
      </c>
      <c r="G199" s="215">
        <v>11.54</v>
      </c>
      <c r="H199" s="194">
        <f>IF(G199&gt;0,ROUNDDOWN(((75/G199)-3.998)/0.0066,0)," ")</f>
        <v>378</v>
      </c>
      <c r="I199" s="196"/>
      <c r="J199" s="215" t="s">
        <v>164</v>
      </c>
      <c r="K199" s="194"/>
      <c r="L199" s="196"/>
      <c r="M199" s="177">
        <f t="shared" ref="M199" si="118">N199</f>
        <v>38.5</v>
      </c>
      <c r="N199" s="251">
        <v>38.5</v>
      </c>
      <c r="O199" s="194">
        <f t="shared" si="114"/>
        <v>478</v>
      </c>
      <c r="P199" s="197"/>
      <c r="Q199" s="215">
        <v>1.4</v>
      </c>
      <c r="R199" s="200">
        <f>IF(Q199&gt;0,ROUNDDOWN((SQRT(Q199)-0.8807)/0.00068,0)," ")</f>
        <v>444</v>
      </c>
      <c r="S199" s="125"/>
      <c r="T199" s="54">
        <f t="shared" si="116"/>
        <v>1300</v>
      </c>
      <c r="U199" s="255">
        <f t="shared" si="117"/>
        <v>1300</v>
      </c>
      <c r="V199" s="126">
        <v>2</v>
      </c>
    </row>
    <row r="200" spans="2:22" ht="9.9499999999999993" customHeight="1">
      <c r="B200" s="159"/>
      <c r="C200" s="160"/>
      <c r="D200" s="160"/>
      <c r="E200" s="161"/>
      <c r="F200" s="170"/>
      <c r="G200" s="164"/>
      <c r="H200" s="162" t="str">
        <f t="shared" si="112"/>
        <v xml:space="preserve"> </v>
      </c>
      <c r="I200" s="163"/>
      <c r="J200" s="164"/>
      <c r="K200" s="162" t="str">
        <f t="shared" si="113"/>
        <v xml:space="preserve"> </v>
      </c>
      <c r="L200" s="163"/>
      <c r="M200" s="164"/>
      <c r="N200" s="247"/>
      <c r="O200" s="162" t="str">
        <f t="shared" si="114"/>
        <v xml:space="preserve"> </v>
      </c>
      <c r="P200" s="163"/>
      <c r="Q200" s="165"/>
      <c r="R200" s="162" t="str">
        <f t="shared" ref="R200" si="119">IF(Q200&gt;0,ROUNDDOWN(((400/(Q200*86400))-2.81)/0.00716,0)," ")</f>
        <v xml:space="preserve"> </v>
      </c>
      <c r="S200" s="166"/>
      <c r="T200" s="149" t="str">
        <f t="shared" ref="T200" si="120">IF(U200&gt;0,U200, " ")</f>
        <v xml:space="preserve"> </v>
      </c>
      <c r="U200" s="254">
        <f t="shared" ref="U200" si="121">SUM(H200,K200,O200,R200)</f>
        <v>0</v>
      </c>
      <c r="V200" s="167"/>
    </row>
    <row r="201" spans="2:22" ht="15.75" customHeight="1"/>
  </sheetData>
  <sortState ref="B54:V63">
    <sortCondition ref="T54:T63"/>
  </sortState>
  <mergeCells count="129">
    <mergeCell ref="G195:I195"/>
    <mergeCell ref="J195:L195"/>
    <mergeCell ref="Q195:S195"/>
    <mergeCell ref="T195:V195"/>
    <mergeCell ref="B195:B196"/>
    <mergeCell ref="C195:C196"/>
    <mergeCell ref="D195:D196"/>
    <mergeCell ref="E195:E196"/>
    <mergeCell ref="F195:F196"/>
    <mergeCell ref="M195:P195"/>
    <mergeCell ref="N193:P193"/>
    <mergeCell ref="B176:B177"/>
    <mergeCell ref="C176:C177"/>
    <mergeCell ref="D176:D177"/>
    <mergeCell ref="E176:E177"/>
    <mergeCell ref="F176:F177"/>
    <mergeCell ref="G176:I176"/>
    <mergeCell ref="J176:L176"/>
    <mergeCell ref="G186:I186"/>
    <mergeCell ref="J186:L186"/>
    <mergeCell ref="B186:B187"/>
    <mergeCell ref="C186:C187"/>
    <mergeCell ref="D186:D187"/>
    <mergeCell ref="E186:E187"/>
    <mergeCell ref="F186:F187"/>
    <mergeCell ref="M186:P186"/>
    <mergeCell ref="E68:E69"/>
    <mergeCell ref="F68:F69"/>
    <mergeCell ref="M167:P167"/>
    <mergeCell ref="Q167:S167"/>
    <mergeCell ref="M136:P136"/>
    <mergeCell ref="B167:B168"/>
    <mergeCell ref="C167:C168"/>
    <mergeCell ref="D167:D168"/>
    <mergeCell ref="E167:E168"/>
    <mergeCell ref="F167:F168"/>
    <mergeCell ref="G167:I167"/>
    <mergeCell ref="J167:L167"/>
    <mergeCell ref="Q19:S19"/>
    <mergeCell ref="T19:V19"/>
    <mergeCell ref="F19:F20"/>
    <mergeCell ref="G19:I19"/>
    <mergeCell ref="F35:F36"/>
    <mergeCell ref="G35:I35"/>
    <mergeCell ref="J35:L35"/>
    <mergeCell ref="M35:P35"/>
    <mergeCell ref="Q35:S35"/>
    <mergeCell ref="A51:A52"/>
    <mergeCell ref="B51:B52"/>
    <mergeCell ref="C51:C52"/>
    <mergeCell ref="D51:D52"/>
    <mergeCell ref="E51:E52"/>
    <mergeCell ref="A68:A69"/>
    <mergeCell ref="B68:B69"/>
    <mergeCell ref="J19:L19"/>
    <mergeCell ref="M19:P19"/>
    <mergeCell ref="A19:A20"/>
    <mergeCell ref="B19:B20"/>
    <mergeCell ref="C19:C20"/>
    <mergeCell ref="D19:D20"/>
    <mergeCell ref="E19:E20"/>
    <mergeCell ref="A35:A36"/>
    <mergeCell ref="B35:B36"/>
    <mergeCell ref="C35:C36"/>
    <mergeCell ref="D35:D36"/>
    <mergeCell ref="E35:E36"/>
    <mergeCell ref="G68:I68"/>
    <mergeCell ref="J68:L68"/>
    <mergeCell ref="M68:P68"/>
    <mergeCell ref="C68:C69"/>
    <mergeCell ref="D68:D69"/>
    <mergeCell ref="T35:V35"/>
    <mergeCell ref="T68:V68"/>
    <mergeCell ref="Q68:S68"/>
    <mergeCell ref="T51:V51"/>
    <mergeCell ref="F51:F52"/>
    <mergeCell ref="G51:I51"/>
    <mergeCell ref="J51:L51"/>
    <mergeCell ref="M51:P51"/>
    <mergeCell ref="Q51:S51"/>
    <mergeCell ref="T4:V4"/>
    <mergeCell ref="A4:A5"/>
    <mergeCell ref="B4:B5"/>
    <mergeCell ref="C4:C5"/>
    <mergeCell ref="D4:D5"/>
    <mergeCell ref="E4:E5"/>
    <mergeCell ref="F4:F5"/>
    <mergeCell ref="G4:I4"/>
    <mergeCell ref="J4:L4"/>
    <mergeCell ref="M4:P4"/>
    <mergeCell ref="Q4:S4"/>
    <mergeCell ref="A136:A137"/>
    <mergeCell ref="B136:B137"/>
    <mergeCell ref="C136:C137"/>
    <mergeCell ref="D136:D137"/>
    <mergeCell ref="E136:E137"/>
    <mergeCell ref="A90:A91"/>
    <mergeCell ref="B90:B91"/>
    <mergeCell ref="C90:C91"/>
    <mergeCell ref="D90:D91"/>
    <mergeCell ref="E90:E91"/>
    <mergeCell ref="B105:B106"/>
    <mergeCell ref="C105:C106"/>
    <mergeCell ref="D105:D106"/>
    <mergeCell ref="E105:E106"/>
    <mergeCell ref="T167:V167"/>
    <mergeCell ref="N184:P184"/>
    <mergeCell ref="T176:V176"/>
    <mergeCell ref="Q186:S186"/>
    <mergeCell ref="T186:V186"/>
    <mergeCell ref="T136:V136"/>
    <mergeCell ref="M105:P105"/>
    <mergeCell ref="F90:F91"/>
    <mergeCell ref="G90:I90"/>
    <mergeCell ref="J90:L90"/>
    <mergeCell ref="M90:P90"/>
    <mergeCell ref="Q90:S90"/>
    <mergeCell ref="F136:F137"/>
    <mergeCell ref="G136:I136"/>
    <mergeCell ref="J136:L136"/>
    <mergeCell ref="Q136:S136"/>
    <mergeCell ref="T90:V90"/>
    <mergeCell ref="Q105:S105"/>
    <mergeCell ref="T105:V105"/>
    <mergeCell ref="F105:F106"/>
    <mergeCell ref="G105:I105"/>
    <mergeCell ref="J105:L105"/>
    <mergeCell ref="M176:P176"/>
    <mergeCell ref="Q176:S176"/>
  </mergeCells>
  <printOptions horizontalCentered="1"/>
  <pageMargins left="0.78740157480314965" right="0.78740157480314965" top="0.86614173228346458" bottom="0.59055118110236227" header="0.39370078740157483" footer="0"/>
  <pageSetup paperSize="9" scale="97" fitToHeight="0" orientation="landscape" horizontalDpi="150" verticalDpi="150" r:id="rId1"/>
  <headerFooter scaleWithDoc="0" alignWithMargins="0">
    <oddHeader>&amp;C&amp;"Times New Roman,Fett"&amp;14Bahnabschluss des SC Frankfurt      26. September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Mehrkampf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Hähnel</dc:creator>
  <cp:lastModifiedBy>Marco u. Jana</cp:lastModifiedBy>
  <cp:lastPrinted>2015-09-28T07:04:49Z</cp:lastPrinted>
  <dcterms:created xsi:type="dcterms:W3CDTF">2014-09-27T16:14:08Z</dcterms:created>
  <dcterms:modified xsi:type="dcterms:W3CDTF">2015-09-30T05:45:31Z</dcterms:modified>
</cp:coreProperties>
</file>