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0" activeTab="0"/>
  </bookViews>
  <sheets>
    <sheet name="m 5-7" sheetId="1" r:id="rId1"/>
    <sheet name="m 8-9" sheetId="2" r:id="rId2"/>
    <sheet name="m 10-11" sheetId="3" r:id="rId3"/>
    <sheet name="m 12-13" sheetId="4" r:id="rId4"/>
    <sheet name="m 14-15" sheetId="5" r:id="rId5"/>
  </sheets>
  <definedNames/>
  <calcPr fullCalcOnLoad="1"/>
</workbook>
</file>

<file path=xl/sharedStrings.xml><?xml version="1.0" encoding="utf-8"?>
<sst xmlns="http://schemas.openxmlformats.org/spreadsheetml/2006/main" count="501" uniqueCount="214">
  <si>
    <t>Bahneröffnung SC Frankfurt     16. April 2011</t>
  </si>
  <si>
    <t>M 4-7</t>
  </si>
  <si>
    <t>(Jg. 2004 u. jü.)</t>
  </si>
  <si>
    <t>Nr.</t>
  </si>
  <si>
    <t>Name</t>
  </si>
  <si>
    <t>Vorname</t>
  </si>
  <si>
    <t>Jg.</t>
  </si>
  <si>
    <t>Verein</t>
  </si>
  <si>
    <t>50 m</t>
  </si>
  <si>
    <t>Weit</t>
  </si>
  <si>
    <t>Schlagball</t>
  </si>
  <si>
    <t>400 m</t>
  </si>
  <si>
    <t>Mehrkampf</t>
  </si>
  <si>
    <t>Zeit</t>
  </si>
  <si>
    <t>Pkt.</t>
  </si>
  <si>
    <t>Weite</t>
  </si>
  <si>
    <t>Pl.</t>
  </si>
  <si>
    <t>Lukacsi</t>
  </si>
  <si>
    <t>Skipp</t>
  </si>
  <si>
    <t>Niederbarnim</t>
  </si>
  <si>
    <t>Thielemann</t>
  </si>
  <si>
    <t>Tim</t>
  </si>
  <si>
    <t>SC Frankfurt</t>
  </si>
  <si>
    <t>Schmidt</t>
  </si>
  <si>
    <t>Jonas</t>
  </si>
  <si>
    <t>Rehfeld</t>
  </si>
  <si>
    <t>Robert</t>
  </si>
  <si>
    <t>Grundmann</t>
  </si>
  <si>
    <t>Jan-Michael</t>
  </si>
  <si>
    <t>Unger</t>
  </si>
  <si>
    <t>Marco</t>
  </si>
  <si>
    <t>Liedke</t>
  </si>
  <si>
    <t>Finn-Laurin</t>
  </si>
  <si>
    <t>Schrobitz</t>
  </si>
  <si>
    <t>Konrad</t>
  </si>
  <si>
    <t>Bertel</t>
  </si>
  <si>
    <t>Aaron</t>
  </si>
  <si>
    <t>Göricke</t>
  </si>
  <si>
    <t>René</t>
  </si>
  <si>
    <t>Heuer</t>
  </si>
  <si>
    <t>Mark Michel</t>
  </si>
  <si>
    <t>Cordes</t>
  </si>
  <si>
    <t>Lucas</t>
  </si>
  <si>
    <t>Lauf</t>
  </si>
  <si>
    <t>Bahneröffnung SC Frankfurt    16. April 2011</t>
  </si>
  <si>
    <t xml:space="preserve">M 8/ 9 </t>
  </si>
  <si>
    <t>(Jg. 2003/ 2002)</t>
  </si>
  <si>
    <t>1000 m</t>
  </si>
  <si>
    <t>Minkus</t>
  </si>
  <si>
    <t>Luka</t>
  </si>
  <si>
    <t>Wilke</t>
  </si>
  <si>
    <t>Leonard</t>
  </si>
  <si>
    <t>Christoph</t>
  </si>
  <si>
    <t>Frank</t>
  </si>
  <si>
    <t>aufg.</t>
  </si>
  <si>
    <t>Kowaloff</t>
  </si>
  <si>
    <t>Max</t>
  </si>
  <si>
    <t>Schulz</t>
  </si>
  <si>
    <t>Levi</t>
  </si>
  <si>
    <t>Gaselan Fürstenw.</t>
  </si>
  <si>
    <t>Just</t>
  </si>
  <si>
    <t>Wilhelm-Maximilian</t>
  </si>
  <si>
    <t>Becker</t>
  </si>
  <si>
    <t>Felix</t>
  </si>
  <si>
    <t>SG Vehlefanz</t>
  </si>
  <si>
    <t>Käubler</t>
  </si>
  <si>
    <t>Hans</t>
  </si>
  <si>
    <t>Kruse</t>
  </si>
  <si>
    <t>Motor Eberswalde</t>
  </si>
  <si>
    <t>Blietz</t>
  </si>
  <si>
    <t>BSG Stahl Ehst.</t>
  </si>
  <si>
    <t>Rieger</t>
  </si>
  <si>
    <t>Kevin</t>
  </si>
  <si>
    <t>Birkholz</t>
  </si>
  <si>
    <t>Bastian</t>
  </si>
  <si>
    <t>Hentschel</t>
  </si>
  <si>
    <t>Anton</t>
  </si>
  <si>
    <t>o.g.V.</t>
  </si>
  <si>
    <t>Zieger</t>
  </si>
  <si>
    <t>Benjamin</t>
  </si>
  <si>
    <t>Kerber</t>
  </si>
  <si>
    <t xml:space="preserve"> - </t>
  </si>
  <si>
    <t>M 10/ 11</t>
  </si>
  <si>
    <t>(Jg. 2001/ 2000)</t>
  </si>
  <si>
    <t>Rettschlag</t>
  </si>
  <si>
    <t>Jakob</t>
  </si>
  <si>
    <t>Schenk</t>
  </si>
  <si>
    <t>Rupert</t>
  </si>
  <si>
    <t>Bartenstein</t>
  </si>
  <si>
    <t>Rubens</t>
  </si>
  <si>
    <t>Rüdersdorf</t>
  </si>
  <si>
    <t>Flieger</t>
  </si>
  <si>
    <t>Jannes</t>
  </si>
  <si>
    <t>Hohen Neuendorf</t>
  </si>
  <si>
    <t>Lüben</t>
  </si>
  <si>
    <t>Leo</t>
  </si>
  <si>
    <t>Hennig</t>
  </si>
  <si>
    <t>Oliver</t>
  </si>
  <si>
    <t>IGL Schöneiche</t>
  </si>
  <si>
    <t>Lange</t>
  </si>
  <si>
    <t>Leander</t>
  </si>
  <si>
    <t>Pluskat</t>
  </si>
  <si>
    <t>Fengler</t>
  </si>
  <si>
    <t>Julian</t>
  </si>
  <si>
    <t>Trennert</t>
  </si>
  <si>
    <t>Runek</t>
  </si>
  <si>
    <t>Louis</t>
  </si>
  <si>
    <t>Keller</t>
  </si>
  <si>
    <t>Matti</t>
  </si>
  <si>
    <t>Lang</t>
  </si>
  <si>
    <t>Florian</t>
  </si>
  <si>
    <t>TSG Lübbenau 63</t>
  </si>
  <si>
    <t>Wanjura</t>
  </si>
  <si>
    <t>Franz</t>
  </si>
  <si>
    <t>Förster</t>
  </si>
  <si>
    <t>Kay</t>
  </si>
  <si>
    <t>Zschommler</t>
  </si>
  <si>
    <t>Paul</t>
  </si>
  <si>
    <t>Rothe</t>
  </si>
  <si>
    <t>Benedikt</t>
  </si>
  <si>
    <t>Wittenburg</t>
  </si>
  <si>
    <t>Tino</t>
  </si>
  <si>
    <t>Fritzsch</t>
  </si>
  <si>
    <t>Blohm</t>
  </si>
  <si>
    <t>Ahrend</t>
  </si>
  <si>
    <t>M 12/ 13</t>
  </si>
  <si>
    <t>(Jg. 1999/ 1998)</t>
  </si>
  <si>
    <t>75 m</t>
  </si>
  <si>
    <t>60 m Hürden</t>
  </si>
  <si>
    <t>Ball</t>
  </si>
  <si>
    <t>Seibt</t>
  </si>
  <si>
    <t>Pascal</t>
  </si>
  <si>
    <t>**</t>
  </si>
  <si>
    <t>Pradel</t>
  </si>
  <si>
    <t>Tobias</t>
  </si>
  <si>
    <t>Chemie Guben</t>
  </si>
  <si>
    <t>Albrecht</t>
  </si>
  <si>
    <t>Niklas</t>
  </si>
  <si>
    <t>*</t>
  </si>
  <si>
    <t>Hildebrandt</t>
  </si>
  <si>
    <t>Lehmann</t>
  </si>
  <si>
    <t>Joey Mick</t>
  </si>
  <si>
    <t>Justin</t>
  </si>
  <si>
    <t>Lingk</t>
  </si>
  <si>
    <t>Oskar</t>
  </si>
  <si>
    <t>Zemke</t>
  </si>
  <si>
    <t>Johann</t>
  </si>
  <si>
    <t>-</t>
  </si>
  <si>
    <t>Pilz</t>
  </si>
  <si>
    <t>Karawaina</t>
  </si>
  <si>
    <t>Ben</t>
  </si>
  <si>
    <t>Kühn</t>
  </si>
  <si>
    <t>Sebastian</t>
  </si>
  <si>
    <t>Kobow</t>
  </si>
  <si>
    <t>Maruan</t>
  </si>
  <si>
    <t>Clemens</t>
  </si>
  <si>
    <t>Richter</t>
  </si>
  <si>
    <t>Christopher</t>
  </si>
  <si>
    <t>#</t>
  </si>
  <si>
    <t>Müller</t>
  </si>
  <si>
    <t>Herrmann</t>
  </si>
  <si>
    <t>Adrian</t>
  </si>
  <si>
    <t>Baginski</t>
  </si>
  <si>
    <t>Schröder</t>
  </si>
  <si>
    <t>Johannes</t>
  </si>
  <si>
    <t>Moritz</t>
  </si>
  <si>
    <t>Willi</t>
  </si>
  <si>
    <t>Wind:</t>
  </si>
  <si>
    <t>* +1,31 m/s</t>
  </si>
  <si>
    <t>* +0,33 m/s</t>
  </si>
  <si>
    <t>** +1,38 m/s</t>
  </si>
  <si>
    <t>** 0,00 m/s</t>
  </si>
  <si>
    <t># +1,23 m/s</t>
  </si>
  <si>
    <t># +0,39 m/s</t>
  </si>
  <si>
    <t>M 14/ 15</t>
  </si>
  <si>
    <t>Blockmehrkampf Sprint/ Sprung</t>
  </si>
  <si>
    <t>100 m</t>
  </si>
  <si>
    <t>80 m Hürden</t>
  </si>
  <si>
    <t>Hoch</t>
  </si>
  <si>
    <t>Speer</t>
  </si>
  <si>
    <t>Sprint/ Sprung</t>
  </si>
  <si>
    <t>Höhe</t>
  </si>
  <si>
    <t>Berthold</t>
  </si>
  <si>
    <t>Merting</t>
  </si>
  <si>
    <t>Maurice</t>
  </si>
  <si>
    <t>Stohl</t>
  </si>
  <si>
    <t>Yannik</t>
  </si>
  <si>
    <t>Reh</t>
  </si>
  <si>
    <t>Richard</t>
  </si>
  <si>
    <t>Krumpholz</t>
  </si>
  <si>
    <t>Tom</t>
  </si>
  <si>
    <t>Plumeyer</t>
  </si>
  <si>
    <t>Fabian</t>
  </si>
  <si>
    <t>Sperling</t>
  </si>
  <si>
    <t>Marius</t>
  </si>
  <si>
    <t>1996</t>
  </si>
  <si>
    <t>* +2,34 m/s</t>
  </si>
  <si>
    <t>* +0,05 m/s</t>
  </si>
  <si>
    <t># +2,21 m/s</t>
  </si>
  <si>
    <t># 0,00 m/s</t>
  </si>
  <si>
    <t>Blockmehrkampf Lauf</t>
  </si>
  <si>
    <t>2000 m</t>
  </si>
  <si>
    <t>Bechly</t>
  </si>
  <si>
    <t>Klein</t>
  </si>
  <si>
    <t>Raphael</t>
  </si>
  <si>
    <t>Senger</t>
  </si>
  <si>
    <t>Leon</t>
  </si>
  <si>
    <t>Blockmehrkampf Wurf</t>
  </si>
  <si>
    <t>Diskus</t>
  </si>
  <si>
    <t>Kugel</t>
  </si>
  <si>
    <t>Wurf</t>
  </si>
  <si>
    <t>Ernst</t>
  </si>
  <si>
    <t>Philipp</t>
  </si>
  <si>
    <t>(Jg. 1997/ 1996)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</si>
</sst>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2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2" applyNumberFormat="0" applyAlignment="0" applyProtection="0"/>
    <xf numFmtId="0" fontId="2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10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2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1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shrinkToFit="1"/>
    </xf>
    <xf numFmtId="2" fontId="20" fillId="0" borderId="1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1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 shrinkToFit="1"/>
    </xf>
    <xf numFmtId="0" fontId="20" fillId="0" borderId="14" xfId="0" applyFont="1" applyFill="1" applyBorder="1" applyAlignment="1">
      <alignment shrinkToFit="1"/>
    </xf>
    <xf numFmtId="1" fontId="20" fillId="0" borderId="1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shrinkToFit="1"/>
    </xf>
    <xf numFmtId="0" fontId="20" fillId="0" borderId="14" xfId="0" applyFont="1" applyFill="1" applyBorder="1" applyAlignment="1">
      <alignment horizontal="left" shrinkToFit="1"/>
    </xf>
    <xf numFmtId="0" fontId="2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 horizontal="left" shrinkToFi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4" fontId="21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center"/>
    </xf>
    <xf numFmtId="0" fontId="25" fillId="24" borderId="14" xfId="0" applyFont="1" applyFill="1" applyBorder="1" applyAlignment="1">
      <alignment horizontal="right" shrinkToFit="1"/>
    </xf>
    <xf numFmtId="2" fontId="0" fillId="24" borderId="15" xfId="0" applyNumberFormat="1" applyFill="1" applyBorder="1" applyAlignment="1">
      <alignment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left" shrinkToFit="1"/>
    </xf>
    <xf numFmtId="1" fontId="22" fillId="24" borderId="15" xfId="0" applyNumberFormat="1" applyFont="1" applyFill="1" applyBorder="1" applyAlignment="1">
      <alignment horizontal="right"/>
    </xf>
    <xf numFmtId="0" fontId="20" fillId="24" borderId="14" xfId="0" applyFont="1" applyFill="1" applyBorder="1" applyAlignment="1">
      <alignment horizontal="left" shrinkToFit="1"/>
    </xf>
    <xf numFmtId="2" fontId="20" fillId="24" borderId="15" xfId="0" applyNumberFormat="1" applyFont="1" applyFill="1" applyBorder="1" applyAlignment="1">
      <alignment horizontal="left"/>
    </xf>
    <xf numFmtId="0" fontId="25" fillId="0" borderId="14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2" fontId="20" fillId="0" borderId="0" xfId="0" applyNumberFormat="1" applyFont="1" applyAlignment="1">
      <alignment/>
    </xf>
    <xf numFmtId="0" fontId="22" fillId="0" borderId="14" xfId="0" applyFont="1" applyBorder="1" applyAlignment="1">
      <alignment horizontal="left"/>
    </xf>
    <xf numFmtId="0" fontId="20" fillId="0" borderId="14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96" zoomScaleNormal="96"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4.66015625" style="0" customWidth="1"/>
    <col min="3" max="3" width="13.33203125" style="0" customWidth="1"/>
    <col min="4" max="4" width="6.5" style="2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7.33203125" style="3" customWidth="1"/>
    <col min="13" max="13" width="5.83203125" style="0" customWidth="1"/>
    <col min="14" max="14" width="2.83203125" style="0" customWidth="1"/>
    <col min="15" max="15" width="10.83203125" style="4" customWidth="1"/>
    <col min="16" max="16" width="5.83203125" style="0" customWidth="1"/>
    <col min="17" max="17" width="2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5"/>
      <c r="L1" s="73"/>
      <c r="M1" s="73"/>
      <c r="N1" s="73"/>
      <c r="O1" s="7"/>
      <c r="P1" s="8" t="s">
        <v>1</v>
      </c>
      <c r="S1" s="8" t="s">
        <v>2</v>
      </c>
    </row>
    <row r="2" ht="12.75" customHeight="1"/>
    <row r="3" spans="1:19" ht="15.75">
      <c r="A3" s="74" t="s">
        <v>3</v>
      </c>
      <c r="B3" s="68" t="s">
        <v>4</v>
      </c>
      <c r="C3" s="68" t="s">
        <v>5</v>
      </c>
      <c r="D3" s="75" t="s">
        <v>6</v>
      </c>
      <c r="E3" s="68" t="s">
        <v>7</v>
      </c>
      <c r="F3" s="69" t="s">
        <v>8</v>
      </c>
      <c r="G3" s="69"/>
      <c r="H3" s="69"/>
      <c r="I3" s="70" t="s">
        <v>9</v>
      </c>
      <c r="J3" s="70"/>
      <c r="K3" s="70"/>
      <c r="L3" s="70" t="s">
        <v>10</v>
      </c>
      <c r="M3" s="70"/>
      <c r="N3" s="70"/>
      <c r="O3" s="70" t="s">
        <v>11</v>
      </c>
      <c r="P3" s="70"/>
      <c r="Q3" s="70"/>
      <c r="R3" s="71" t="s">
        <v>12</v>
      </c>
      <c r="S3" s="71"/>
    </row>
    <row r="4" spans="1:19" s="1" customFormat="1" ht="15.75">
      <c r="A4" s="74"/>
      <c r="B4" s="68"/>
      <c r="C4" s="68"/>
      <c r="D4" s="75"/>
      <c r="E4" s="68"/>
      <c r="F4" s="9" t="s">
        <v>13</v>
      </c>
      <c r="G4" s="10" t="s">
        <v>14</v>
      </c>
      <c r="H4" s="11"/>
      <c r="I4" s="12" t="s">
        <v>15</v>
      </c>
      <c r="J4" s="10" t="s">
        <v>14</v>
      </c>
      <c r="K4" s="11"/>
      <c r="L4" s="12" t="s">
        <v>15</v>
      </c>
      <c r="M4" s="10" t="s">
        <v>14</v>
      </c>
      <c r="N4" s="11"/>
      <c r="O4" s="13" t="s">
        <v>13</v>
      </c>
      <c r="P4" s="10" t="s">
        <v>14</v>
      </c>
      <c r="Q4" s="11"/>
      <c r="R4" s="14" t="s">
        <v>14</v>
      </c>
      <c r="S4" s="15" t="s">
        <v>16</v>
      </c>
    </row>
    <row r="5" spans="1:19" ht="15.75">
      <c r="A5" s="16"/>
      <c r="B5" s="17"/>
      <c r="C5" s="17"/>
      <c r="D5" s="18"/>
      <c r="E5" s="19"/>
      <c r="F5" s="20"/>
      <c r="G5" s="21" t="str">
        <f>IF(F5&gt;0,ROUNDDOWN(((50/F5)-3.79)/0.0069,0)," ")</f>
        <v> </v>
      </c>
      <c r="H5" s="22"/>
      <c r="I5" s="23"/>
      <c r="J5" s="21" t="str">
        <f>IF(I5&gt;0,ROUNDDOWN((SQRT(I5)-1.15028)/0.00219,0)," ")</f>
        <v> </v>
      </c>
      <c r="K5" s="22"/>
      <c r="L5" s="23"/>
      <c r="M5" s="21" t="str">
        <f>IF(L5&gt;0,ROUNDDOWN((SQRT(L5)-2.8)/0.011,0)," ")</f>
        <v> </v>
      </c>
      <c r="N5" s="22"/>
      <c r="O5" s="24"/>
      <c r="P5" s="21" t="str">
        <f>IF(O5&gt;0,ROUNDDOWN(((400/(O5*86400))-2.967)/0.00716,0)," ")</f>
        <v> </v>
      </c>
      <c r="Q5" s="25"/>
      <c r="R5" s="26"/>
      <c r="S5" s="27"/>
    </row>
    <row r="6" spans="1:19" ht="15.75">
      <c r="A6" s="28">
        <v>198</v>
      </c>
      <c r="B6" s="29" t="s">
        <v>17</v>
      </c>
      <c r="C6" s="29" t="s">
        <v>18</v>
      </c>
      <c r="D6" s="30">
        <v>2006</v>
      </c>
      <c r="E6" s="31" t="s">
        <v>19</v>
      </c>
      <c r="F6" s="20">
        <v>12.53</v>
      </c>
      <c r="G6" s="21">
        <f aca="true" t="shared" si="0" ref="G6:G20">IF(F6&gt;0,ROUNDDOWN(((50/F6)-3.79)/0.0069,0)," ")</f>
        <v>29</v>
      </c>
      <c r="H6" s="22"/>
      <c r="I6" s="23">
        <v>1.9</v>
      </c>
      <c r="J6" s="21">
        <f aca="true" t="shared" si="1" ref="J6:J20">IF(I6&gt;0,ROUNDDOWN((SQRT(I6)-1.15028)/0.00219,0)," ")</f>
        <v>104</v>
      </c>
      <c r="K6" s="22"/>
      <c r="L6" s="23">
        <v>6</v>
      </c>
      <c r="M6" s="21">
        <v>0</v>
      </c>
      <c r="N6" s="22"/>
      <c r="O6" s="24">
        <v>0.0013844907407407408</v>
      </c>
      <c r="P6" s="21">
        <f aca="true" t="shared" si="2" ref="P6:P20">IF(O6&gt;0,ROUNDDOWN(((400/(O6*86400))-2.967)/0.00716,0)," ")</f>
        <v>52</v>
      </c>
      <c r="Q6" s="25"/>
      <c r="R6" s="26">
        <f aca="true" t="shared" si="3" ref="R6:R19">SUM(G6,J6,M6,P6)</f>
        <v>185</v>
      </c>
      <c r="S6" s="27">
        <v>1</v>
      </c>
    </row>
    <row r="7" spans="1:19" ht="15.75">
      <c r="A7" s="28">
        <v>46</v>
      </c>
      <c r="B7" s="32" t="s">
        <v>20</v>
      </c>
      <c r="C7" s="32" t="s">
        <v>21</v>
      </c>
      <c r="D7" s="33">
        <v>2006</v>
      </c>
      <c r="E7" s="32" t="s">
        <v>22</v>
      </c>
      <c r="F7" s="20">
        <v>12.67</v>
      </c>
      <c r="G7" s="21">
        <f t="shared" si="0"/>
        <v>22</v>
      </c>
      <c r="H7" s="22"/>
      <c r="I7" s="23">
        <v>1.2</v>
      </c>
      <c r="J7" s="21">
        <v>0</v>
      </c>
      <c r="K7" s="22"/>
      <c r="L7" s="23">
        <v>5</v>
      </c>
      <c r="M7" s="21">
        <v>0</v>
      </c>
      <c r="N7" s="22"/>
      <c r="O7" s="24">
        <v>0.001520949074074074</v>
      </c>
      <c r="P7" s="21">
        <f t="shared" si="2"/>
        <v>10</v>
      </c>
      <c r="Q7" s="25"/>
      <c r="R7" s="26">
        <f t="shared" si="3"/>
        <v>32</v>
      </c>
      <c r="S7" s="27">
        <v>2</v>
      </c>
    </row>
    <row r="8" spans="1:19" s="1" customFormat="1" ht="15.75">
      <c r="A8" s="28">
        <v>45</v>
      </c>
      <c r="B8" s="29" t="s">
        <v>23</v>
      </c>
      <c r="C8" s="29" t="s">
        <v>24</v>
      </c>
      <c r="D8" s="30">
        <v>2006</v>
      </c>
      <c r="E8" s="31" t="s">
        <v>22</v>
      </c>
      <c r="F8" s="20">
        <v>12.59</v>
      </c>
      <c r="G8" s="21">
        <f t="shared" si="0"/>
        <v>26</v>
      </c>
      <c r="H8" s="22"/>
      <c r="I8" s="23">
        <v>1.26</v>
      </c>
      <c r="J8" s="21">
        <v>0</v>
      </c>
      <c r="K8" s="22"/>
      <c r="L8" s="23">
        <v>4.5</v>
      </c>
      <c r="M8" s="21">
        <v>0</v>
      </c>
      <c r="N8" s="22"/>
      <c r="O8" s="24">
        <v>0.0015552083333333334</v>
      </c>
      <c r="P8" s="21">
        <f t="shared" si="2"/>
        <v>1</v>
      </c>
      <c r="Q8" s="25"/>
      <c r="R8" s="26">
        <f t="shared" si="3"/>
        <v>27</v>
      </c>
      <c r="S8" s="27">
        <v>3</v>
      </c>
    </row>
    <row r="9" spans="1:19" s="1" customFormat="1" ht="15.75">
      <c r="A9" s="28">
        <v>44</v>
      </c>
      <c r="B9" s="32" t="s">
        <v>25</v>
      </c>
      <c r="C9" s="32" t="s">
        <v>26</v>
      </c>
      <c r="D9" s="33">
        <v>2006</v>
      </c>
      <c r="E9" s="32" t="s">
        <v>22</v>
      </c>
      <c r="F9" s="20">
        <v>12.97</v>
      </c>
      <c r="G9" s="21">
        <f t="shared" si="0"/>
        <v>9</v>
      </c>
      <c r="H9" s="22"/>
      <c r="I9" s="23">
        <v>1.4</v>
      </c>
      <c r="J9" s="21">
        <f t="shared" si="1"/>
        <v>15</v>
      </c>
      <c r="K9" s="22"/>
      <c r="L9" s="23">
        <v>3</v>
      </c>
      <c r="M9" s="21">
        <v>0</v>
      </c>
      <c r="N9" s="22"/>
      <c r="O9" s="24">
        <v>0.0015770833333333333</v>
      </c>
      <c r="P9" s="21">
        <v>0</v>
      </c>
      <c r="Q9" s="25"/>
      <c r="R9" s="26">
        <f t="shared" si="3"/>
        <v>24</v>
      </c>
      <c r="S9" s="27">
        <v>4</v>
      </c>
    </row>
    <row r="10" spans="1:19" s="1" customFormat="1" ht="15.75">
      <c r="A10" s="28"/>
      <c r="B10" s="34"/>
      <c r="C10" s="34"/>
      <c r="D10" s="30"/>
      <c r="E10" s="31"/>
      <c r="F10" s="20"/>
      <c r="G10" s="21" t="str">
        <f>IF(F10&gt;0,ROUNDDOWN(((50/F10)-3.79)/0.0069,0)," ")</f>
        <v> </v>
      </c>
      <c r="H10" s="22"/>
      <c r="I10" s="23"/>
      <c r="J10" s="21" t="str">
        <f>IF(I10&gt;0,ROUNDDOWN((SQRT(I10)-1.15028)/0.00219,0)," ")</f>
        <v> </v>
      </c>
      <c r="K10" s="22"/>
      <c r="L10" s="23"/>
      <c r="M10" s="21" t="str">
        <f>IF(L10&gt;0,ROUNDDOWN((SQRT(L10)-2.8)/0.011,0)," ")</f>
        <v> </v>
      </c>
      <c r="N10" s="22"/>
      <c r="O10" s="24"/>
      <c r="P10" s="21" t="str">
        <f>IF(O10&gt;0,ROUNDDOWN(((400/(O10*86400))-2.967)/0.00716,0)," ")</f>
        <v> </v>
      </c>
      <c r="Q10" s="25"/>
      <c r="R10" s="26"/>
      <c r="S10" s="27"/>
    </row>
    <row r="11" spans="1:19" s="1" customFormat="1" ht="15.75">
      <c r="A11" s="28">
        <v>47</v>
      </c>
      <c r="B11" s="32" t="s">
        <v>27</v>
      </c>
      <c r="C11" s="32" t="s">
        <v>28</v>
      </c>
      <c r="D11" s="33">
        <v>2005</v>
      </c>
      <c r="E11" s="32" t="s">
        <v>22</v>
      </c>
      <c r="F11" s="20">
        <v>10.57</v>
      </c>
      <c r="G11" s="21">
        <f t="shared" si="0"/>
        <v>136</v>
      </c>
      <c r="H11" s="22"/>
      <c r="I11" s="23">
        <v>2.49</v>
      </c>
      <c r="J11" s="21">
        <f t="shared" si="1"/>
        <v>195</v>
      </c>
      <c r="K11" s="22"/>
      <c r="L11" s="23">
        <v>14.5</v>
      </c>
      <c r="M11" s="21">
        <f aca="true" t="shared" si="4" ref="M11:M20">IF(L11&gt;0,ROUNDDOWN((SQRT(L11)-2.8)/0.011,0)," ")</f>
        <v>91</v>
      </c>
      <c r="N11" s="22"/>
      <c r="O11" s="24">
        <v>0.0012199074074074074</v>
      </c>
      <c r="P11" s="21">
        <f t="shared" si="2"/>
        <v>115</v>
      </c>
      <c r="Q11" s="25"/>
      <c r="R11" s="26">
        <f t="shared" si="3"/>
        <v>537</v>
      </c>
      <c r="S11" s="27">
        <v>1</v>
      </c>
    </row>
    <row r="12" spans="1:19" s="1" customFormat="1" ht="15.75">
      <c r="A12" s="28">
        <v>51</v>
      </c>
      <c r="B12" s="32" t="s">
        <v>29</v>
      </c>
      <c r="C12" s="32" t="s">
        <v>30</v>
      </c>
      <c r="D12" s="33">
        <v>2005</v>
      </c>
      <c r="E12" s="32" t="s">
        <v>22</v>
      </c>
      <c r="F12" s="20">
        <v>11.1</v>
      </c>
      <c r="G12" s="21">
        <f t="shared" si="0"/>
        <v>103</v>
      </c>
      <c r="H12" s="22"/>
      <c r="I12" s="23">
        <v>2.34</v>
      </c>
      <c r="J12" s="21">
        <f t="shared" si="1"/>
        <v>173</v>
      </c>
      <c r="K12" s="22"/>
      <c r="L12" s="23">
        <v>11</v>
      </c>
      <c r="M12" s="21">
        <f t="shared" si="4"/>
        <v>46</v>
      </c>
      <c r="N12" s="22"/>
      <c r="O12" s="24">
        <v>0.0013034722222222224</v>
      </c>
      <c r="P12" s="21">
        <f t="shared" si="2"/>
        <v>81</v>
      </c>
      <c r="Q12" s="25"/>
      <c r="R12" s="26">
        <f t="shared" si="3"/>
        <v>403</v>
      </c>
      <c r="S12" s="27">
        <v>2</v>
      </c>
    </row>
    <row r="13" spans="1:19" s="1" customFormat="1" ht="15.75">
      <c r="A13" s="28">
        <v>48</v>
      </c>
      <c r="B13" s="32" t="s">
        <v>31</v>
      </c>
      <c r="C13" s="32" t="s">
        <v>32</v>
      </c>
      <c r="D13" s="33">
        <v>2005</v>
      </c>
      <c r="E13" s="32" t="s">
        <v>22</v>
      </c>
      <c r="F13" s="20">
        <v>11.52</v>
      </c>
      <c r="G13" s="21">
        <f t="shared" si="0"/>
        <v>79</v>
      </c>
      <c r="H13" s="22"/>
      <c r="I13" s="23">
        <v>2</v>
      </c>
      <c r="J13" s="21">
        <f t="shared" si="1"/>
        <v>120</v>
      </c>
      <c r="K13" s="22"/>
      <c r="L13" s="23">
        <v>17.5</v>
      </c>
      <c r="M13" s="21">
        <f t="shared" si="4"/>
        <v>125</v>
      </c>
      <c r="N13" s="22"/>
      <c r="O13" s="24">
        <v>0.0013784722222222221</v>
      </c>
      <c r="P13" s="21">
        <f t="shared" si="2"/>
        <v>54</v>
      </c>
      <c r="Q13" s="25"/>
      <c r="R13" s="26">
        <f t="shared" si="3"/>
        <v>378</v>
      </c>
      <c r="S13" s="27">
        <v>3</v>
      </c>
    </row>
    <row r="14" spans="1:19" s="1" customFormat="1" ht="15.75">
      <c r="A14" s="28">
        <v>49</v>
      </c>
      <c r="B14" s="32" t="s">
        <v>33</v>
      </c>
      <c r="C14" s="32" t="s">
        <v>34</v>
      </c>
      <c r="D14" s="33">
        <v>2005</v>
      </c>
      <c r="E14" s="32" t="s">
        <v>22</v>
      </c>
      <c r="F14" s="20">
        <v>10.48</v>
      </c>
      <c r="G14" s="21">
        <f t="shared" si="0"/>
        <v>142</v>
      </c>
      <c r="H14" s="22"/>
      <c r="I14" s="23">
        <v>2.33</v>
      </c>
      <c r="J14" s="21">
        <f t="shared" si="1"/>
        <v>171</v>
      </c>
      <c r="K14" s="22"/>
      <c r="L14" s="23">
        <v>6</v>
      </c>
      <c r="M14" s="21">
        <v>0</v>
      </c>
      <c r="N14" s="22"/>
      <c r="O14" s="24">
        <v>0.001373263888888889</v>
      </c>
      <c r="P14" s="21">
        <f t="shared" si="2"/>
        <v>56</v>
      </c>
      <c r="Q14" s="25"/>
      <c r="R14" s="26">
        <f t="shared" si="3"/>
        <v>369</v>
      </c>
      <c r="S14" s="27">
        <v>4</v>
      </c>
    </row>
    <row r="15" spans="1:19" s="1" customFormat="1" ht="15.75">
      <c r="A15" s="28"/>
      <c r="B15" s="35"/>
      <c r="C15" s="35"/>
      <c r="D15" s="30"/>
      <c r="E15" s="31"/>
      <c r="F15" s="20"/>
      <c r="G15" s="21" t="str">
        <f>IF(F15&gt;0,ROUNDDOWN(((50/F15)-3.79)/0.0069,0)," ")</f>
        <v> </v>
      </c>
      <c r="H15" s="22"/>
      <c r="I15" s="23"/>
      <c r="J15" s="21" t="str">
        <f>IF(I15&gt;0,ROUNDDOWN((SQRT(I15)-1.15028)/0.00219,0)," ")</f>
        <v> </v>
      </c>
      <c r="K15" s="22"/>
      <c r="L15" s="23"/>
      <c r="M15" s="21" t="str">
        <f>IF(L15&gt;0,ROUNDDOWN((SQRT(L15)-2.8)/0.011,0)," ")</f>
        <v> </v>
      </c>
      <c r="N15" s="22"/>
      <c r="O15" s="24"/>
      <c r="P15" s="21" t="str">
        <f>IF(O15&gt;0,ROUNDDOWN(((400/(O15*86400))-2.967)/0.00716,0)," ")</f>
        <v> </v>
      </c>
      <c r="Q15" s="25"/>
      <c r="R15" s="26"/>
      <c r="S15" s="27"/>
    </row>
    <row r="16" spans="1:19" s="1" customFormat="1" ht="15.75">
      <c r="A16" s="28">
        <v>52</v>
      </c>
      <c r="B16" s="29" t="s">
        <v>35</v>
      </c>
      <c r="C16" s="29" t="s">
        <v>36</v>
      </c>
      <c r="D16" s="30">
        <v>2004</v>
      </c>
      <c r="E16" s="31" t="s">
        <v>22</v>
      </c>
      <c r="F16" s="20">
        <v>9.1</v>
      </c>
      <c r="G16" s="21">
        <f t="shared" si="0"/>
        <v>247</v>
      </c>
      <c r="H16" s="22"/>
      <c r="I16" s="23">
        <v>2.6</v>
      </c>
      <c r="J16" s="21">
        <f t="shared" si="1"/>
        <v>211</v>
      </c>
      <c r="K16" s="22"/>
      <c r="L16" s="23">
        <v>16.5</v>
      </c>
      <c r="M16" s="21">
        <f t="shared" si="4"/>
        <v>114</v>
      </c>
      <c r="N16" s="22"/>
      <c r="O16" s="24">
        <v>0.0009918981481481482</v>
      </c>
      <c r="P16" s="21">
        <f t="shared" si="2"/>
        <v>237</v>
      </c>
      <c r="Q16" s="25"/>
      <c r="R16" s="26">
        <f t="shared" si="3"/>
        <v>809</v>
      </c>
      <c r="S16" s="27">
        <v>1</v>
      </c>
    </row>
    <row r="17" spans="1:19" s="1" customFormat="1" ht="15.75">
      <c r="A17" s="28">
        <v>54</v>
      </c>
      <c r="B17" s="32" t="s">
        <v>37</v>
      </c>
      <c r="C17" s="32" t="s">
        <v>38</v>
      </c>
      <c r="D17" s="33">
        <v>2004</v>
      </c>
      <c r="E17" s="32" t="s">
        <v>22</v>
      </c>
      <c r="F17" s="20">
        <v>10.04</v>
      </c>
      <c r="G17" s="21">
        <f t="shared" si="0"/>
        <v>172</v>
      </c>
      <c r="H17" s="22"/>
      <c r="I17" s="23">
        <v>2.46</v>
      </c>
      <c r="J17" s="21">
        <f t="shared" si="1"/>
        <v>190</v>
      </c>
      <c r="K17" s="22"/>
      <c r="L17" s="23">
        <v>10.5</v>
      </c>
      <c r="M17" s="21">
        <f t="shared" si="4"/>
        <v>40</v>
      </c>
      <c r="N17" s="22"/>
      <c r="O17" s="24">
        <v>0.001141087962962963</v>
      </c>
      <c r="P17" s="21">
        <f t="shared" si="2"/>
        <v>152</v>
      </c>
      <c r="Q17" s="25"/>
      <c r="R17" s="26">
        <f t="shared" si="3"/>
        <v>554</v>
      </c>
      <c r="S17" s="27">
        <v>2</v>
      </c>
    </row>
    <row r="18" spans="1:19" s="1" customFormat="1" ht="15.75">
      <c r="A18" s="28">
        <v>55</v>
      </c>
      <c r="B18" s="32" t="s">
        <v>39</v>
      </c>
      <c r="C18" s="32" t="s">
        <v>40</v>
      </c>
      <c r="D18" s="33">
        <v>2004</v>
      </c>
      <c r="E18" s="32" t="s">
        <v>22</v>
      </c>
      <c r="F18" s="20">
        <v>10.88</v>
      </c>
      <c r="G18" s="21">
        <f t="shared" si="0"/>
        <v>116</v>
      </c>
      <c r="H18" s="22"/>
      <c r="I18" s="23">
        <v>2.3</v>
      </c>
      <c r="J18" s="21">
        <f t="shared" si="1"/>
        <v>167</v>
      </c>
      <c r="K18" s="22"/>
      <c r="L18" s="23">
        <v>9</v>
      </c>
      <c r="M18" s="21">
        <f t="shared" si="4"/>
        <v>18</v>
      </c>
      <c r="N18" s="22"/>
      <c r="O18" s="24">
        <v>0.0012472222222222223</v>
      </c>
      <c r="P18" s="21">
        <f t="shared" si="2"/>
        <v>104</v>
      </c>
      <c r="Q18" s="25"/>
      <c r="R18" s="26">
        <f t="shared" si="3"/>
        <v>405</v>
      </c>
      <c r="S18" s="27">
        <v>3</v>
      </c>
    </row>
    <row r="19" spans="1:19" s="1" customFormat="1" ht="15.75">
      <c r="A19" s="28">
        <v>53</v>
      </c>
      <c r="B19" s="36" t="s">
        <v>41</v>
      </c>
      <c r="C19" s="37" t="s">
        <v>42</v>
      </c>
      <c r="D19" s="30">
        <v>2004</v>
      </c>
      <c r="E19" s="31" t="s">
        <v>22</v>
      </c>
      <c r="F19" s="20">
        <v>12.8</v>
      </c>
      <c r="G19" s="21">
        <f t="shared" si="0"/>
        <v>16</v>
      </c>
      <c r="H19" s="22"/>
      <c r="I19" s="23">
        <v>1.6800000000000002</v>
      </c>
      <c r="J19" s="21">
        <f t="shared" si="1"/>
        <v>66</v>
      </c>
      <c r="K19" s="22"/>
      <c r="L19" s="23">
        <v>6</v>
      </c>
      <c r="M19" s="21">
        <v>0</v>
      </c>
      <c r="N19" s="22"/>
      <c r="O19" s="24">
        <v>0.0016486111111111111</v>
      </c>
      <c r="P19" s="21">
        <v>0</v>
      </c>
      <c r="Q19" s="25"/>
      <c r="R19" s="26">
        <f t="shared" si="3"/>
        <v>82</v>
      </c>
      <c r="S19" s="27">
        <v>4</v>
      </c>
    </row>
    <row r="20" spans="1:19" ht="15.75">
      <c r="A20" s="28"/>
      <c r="B20" s="35"/>
      <c r="C20" s="35"/>
      <c r="D20" s="30"/>
      <c r="E20" s="31"/>
      <c r="F20" s="20"/>
      <c r="G20" s="21" t="str">
        <f t="shared" si="0"/>
        <v> </v>
      </c>
      <c r="H20" s="22"/>
      <c r="I20" s="23"/>
      <c r="J20" s="21" t="str">
        <f t="shared" si="1"/>
        <v> </v>
      </c>
      <c r="K20" s="22"/>
      <c r="L20" s="23"/>
      <c r="M20" s="21" t="str">
        <f t="shared" si="4"/>
        <v> </v>
      </c>
      <c r="N20" s="22"/>
      <c r="O20" s="24"/>
      <c r="P20" s="21" t="str">
        <f t="shared" si="2"/>
        <v> </v>
      </c>
      <c r="Q20" s="25"/>
      <c r="R20" s="26"/>
      <c r="S20" s="27"/>
    </row>
    <row r="21" spans="6:19" ht="12.75">
      <c r="F21" s="38"/>
      <c r="G21" s="1"/>
      <c r="H21" s="1"/>
      <c r="I21" s="38"/>
      <c r="J21" s="39"/>
      <c r="K21" s="39"/>
      <c r="L21" s="38"/>
      <c r="M21" s="1"/>
      <c r="N21" s="1"/>
      <c r="O21" s="40"/>
      <c r="P21" s="39"/>
      <c r="Q21" s="39"/>
      <c r="R21" s="39"/>
      <c r="S21" s="39"/>
    </row>
    <row r="22" spans="6:19" ht="12.75">
      <c r="F22" s="38"/>
      <c r="G22" s="1"/>
      <c r="H22" s="1"/>
      <c r="I22" s="38"/>
      <c r="J22" s="1"/>
      <c r="K22" s="1"/>
      <c r="L22" s="38"/>
      <c r="M22" s="1"/>
      <c r="N22" s="1"/>
      <c r="O22" s="40"/>
      <c r="P22" s="39"/>
      <c r="Q22" s="39"/>
      <c r="R22" s="39"/>
      <c r="S22" s="39"/>
    </row>
    <row r="23" spans="6:19" ht="12.75">
      <c r="F23" s="38"/>
      <c r="G23" s="1"/>
      <c r="H23" s="1"/>
      <c r="I23" s="38"/>
      <c r="J23" s="1"/>
      <c r="K23" s="1"/>
      <c r="L23" s="38"/>
      <c r="M23" s="1"/>
      <c r="N23" s="1"/>
      <c r="O23" s="40"/>
      <c r="P23" s="39"/>
      <c r="Q23" s="39"/>
      <c r="R23" s="39"/>
      <c r="S23" s="39"/>
    </row>
    <row r="24" spans="16:19" ht="12.75">
      <c r="P24" s="41"/>
      <c r="Q24" s="41"/>
      <c r="R24" s="41"/>
      <c r="S24" s="41"/>
    </row>
    <row r="25" spans="16:19" ht="12.75">
      <c r="P25" s="41"/>
      <c r="Q25" s="41"/>
      <c r="R25" s="41"/>
      <c r="S25" s="41"/>
    </row>
    <row r="26" spans="16:19" ht="12.75">
      <c r="P26" s="41"/>
      <c r="Q26" s="41"/>
      <c r="R26" s="41"/>
      <c r="S26" s="41"/>
    </row>
    <row r="27" spans="16:19" ht="12.75">
      <c r="P27" s="41"/>
      <c r="Q27" s="41"/>
      <c r="R27" s="41"/>
      <c r="S27" s="41"/>
    </row>
    <row r="28" spans="16:19" ht="12.75">
      <c r="P28" s="41"/>
      <c r="Q28" s="41"/>
      <c r="R28" s="41"/>
      <c r="S28" s="41"/>
    </row>
    <row r="29" spans="16:19" ht="12.75">
      <c r="P29" s="41"/>
      <c r="Q29" s="41"/>
      <c r="R29" s="41"/>
      <c r="S29" s="41"/>
    </row>
    <row r="30" spans="16:19" ht="12.75">
      <c r="P30" s="41"/>
      <c r="Q30" s="41"/>
      <c r="R30" s="41"/>
      <c r="S30" s="41"/>
    </row>
    <row r="31" spans="16:19" ht="12.75">
      <c r="P31" s="41"/>
      <c r="Q31" s="41"/>
      <c r="R31" s="41"/>
      <c r="S31" s="41"/>
    </row>
    <row r="32" spans="16:19" ht="12.75">
      <c r="P32" s="41"/>
      <c r="Q32" s="41"/>
      <c r="R32" s="41"/>
      <c r="S32" s="41"/>
    </row>
    <row r="33" spans="16:19" ht="12.75">
      <c r="P33" s="41"/>
      <c r="Q33" s="41"/>
      <c r="R33" s="41"/>
      <c r="S33" s="41"/>
    </row>
    <row r="34" spans="16:19" ht="12.75">
      <c r="P34" s="41"/>
      <c r="Q34" s="41"/>
      <c r="R34" s="41"/>
      <c r="S34" s="41"/>
    </row>
    <row r="35" spans="16:19" ht="12.75">
      <c r="P35" s="41"/>
      <c r="Q35" s="41"/>
      <c r="R35" s="41"/>
      <c r="S35" s="41"/>
    </row>
    <row r="36" spans="16:19" ht="12.75">
      <c r="P36" s="41"/>
      <c r="Q36" s="41"/>
      <c r="R36" s="41"/>
      <c r="S36" s="41"/>
    </row>
    <row r="37" spans="16:19" ht="12.75">
      <c r="P37" s="41"/>
      <c r="Q37" s="41"/>
      <c r="R37" s="41"/>
      <c r="S37" s="41"/>
    </row>
    <row r="38" spans="16:19" ht="12.75">
      <c r="P38" s="41"/>
      <c r="Q38" s="41"/>
      <c r="R38" s="41"/>
      <c r="S38" s="41"/>
    </row>
    <row r="39" spans="16:19" ht="12.75">
      <c r="P39" s="41"/>
      <c r="Q39" s="41"/>
      <c r="R39" s="41"/>
      <c r="S39" s="41"/>
    </row>
    <row r="40" spans="16:19" ht="12.75">
      <c r="P40" s="41"/>
      <c r="Q40" s="41"/>
      <c r="R40" s="41"/>
      <c r="S40" s="41"/>
    </row>
    <row r="41" spans="16:19" ht="12.75">
      <c r="P41" s="41"/>
      <c r="Q41" s="41"/>
      <c r="R41" s="41"/>
      <c r="S41" s="41"/>
    </row>
    <row r="42" spans="16:19" ht="12.75">
      <c r="P42" s="41"/>
      <c r="Q42" s="41"/>
      <c r="R42" s="41"/>
      <c r="S42" s="41"/>
    </row>
    <row r="43" spans="16:19" ht="12.75">
      <c r="P43" s="41"/>
      <c r="Q43" s="41"/>
      <c r="R43" s="41"/>
      <c r="S43" s="41"/>
    </row>
    <row r="44" spans="16:19" ht="12.75">
      <c r="P44" s="41"/>
      <c r="Q44" s="41"/>
      <c r="R44" s="41"/>
      <c r="S44" s="41"/>
    </row>
    <row r="45" spans="16:19" ht="12.75">
      <c r="P45" s="41"/>
      <c r="Q45" s="41"/>
      <c r="R45" s="41"/>
      <c r="S45" s="41"/>
    </row>
    <row r="46" spans="16:19" ht="12.75">
      <c r="P46" s="41"/>
      <c r="Q46" s="41"/>
      <c r="R46" s="41"/>
      <c r="S46" s="41"/>
    </row>
    <row r="47" spans="16:19" ht="12.75">
      <c r="P47" s="41"/>
      <c r="Q47" s="41"/>
      <c r="R47" s="41"/>
      <c r="S47" s="41"/>
    </row>
    <row r="48" spans="16:19" ht="12.75">
      <c r="P48" s="41"/>
      <c r="Q48" s="41"/>
      <c r="R48" s="41"/>
      <c r="S48" s="41"/>
    </row>
    <row r="49" spans="16:19" ht="12.75">
      <c r="P49" s="41"/>
      <c r="Q49" s="41"/>
      <c r="R49" s="41"/>
      <c r="S49" s="41"/>
    </row>
    <row r="50" spans="16:19" ht="12.75">
      <c r="P50" s="41"/>
      <c r="Q50" s="41"/>
      <c r="R50" s="41"/>
      <c r="S50" s="41"/>
    </row>
    <row r="51" spans="16:19" ht="12.75">
      <c r="P51" s="41"/>
      <c r="Q51" s="41"/>
      <c r="R51" s="41"/>
      <c r="S51" s="41"/>
    </row>
  </sheetData>
  <sheetProtection/>
  <mergeCells count="12">
    <mergeCell ref="A1:I1"/>
    <mergeCell ref="L1:N1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R3:S3"/>
  </mergeCells>
  <printOptions horizontalCentered="1"/>
  <pageMargins left="0.7875" right="0.7875" top="0.9840277777777777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96" zoomScaleNormal="96"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1" customWidth="1"/>
    <col min="5" max="5" width="19.66015625" style="0" customWidth="1"/>
    <col min="6" max="6" width="7.33203125" style="3" customWidth="1"/>
    <col min="7" max="7" width="5.83203125" style="0" customWidth="1"/>
    <col min="8" max="8" width="4.33203125" style="0" customWidth="1"/>
    <col min="9" max="9" width="7.33203125" style="3" customWidth="1"/>
    <col min="10" max="10" width="5.83203125" style="0" customWidth="1"/>
    <col min="11" max="11" width="4.33203125" style="0" customWidth="1"/>
    <col min="12" max="12" width="7.33203125" style="3" customWidth="1"/>
    <col min="13" max="13" width="5.83203125" style="0" customWidth="1"/>
    <col min="14" max="14" width="4.33203125" style="0" customWidth="1"/>
    <col min="15" max="15" width="10.83203125" style="4" customWidth="1"/>
    <col min="16" max="16" width="5.83203125" style="0" customWidth="1"/>
    <col min="17" max="17" width="4.3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5"/>
      <c r="L1" s="73"/>
      <c r="M1" s="73"/>
      <c r="N1" s="73"/>
      <c r="O1" s="7"/>
      <c r="P1" s="8" t="s">
        <v>45</v>
      </c>
      <c r="S1" s="8" t="s">
        <v>46</v>
      </c>
    </row>
    <row r="2" ht="15.75" customHeight="1"/>
    <row r="3" spans="1:19" ht="15.75">
      <c r="A3" s="74" t="s">
        <v>3</v>
      </c>
      <c r="B3" s="68" t="s">
        <v>4</v>
      </c>
      <c r="C3" s="68" t="s">
        <v>5</v>
      </c>
      <c r="D3" s="74" t="s">
        <v>6</v>
      </c>
      <c r="E3" s="68" t="s">
        <v>7</v>
      </c>
      <c r="F3" s="69" t="s">
        <v>8</v>
      </c>
      <c r="G3" s="69"/>
      <c r="H3" s="69"/>
      <c r="I3" s="70" t="s">
        <v>9</v>
      </c>
      <c r="J3" s="70"/>
      <c r="K3" s="70"/>
      <c r="L3" s="70" t="s">
        <v>10</v>
      </c>
      <c r="M3" s="70"/>
      <c r="N3" s="70"/>
      <c r="O3" s="70" t="s">
        <v>47</v>
      </c>
      <c r="P3" s="70"/>
      <c r="Q3" s="70"/>
      <c r="R3" s="71" t="s">
        <v>12</v>
      </c>
      <c r="S3" s="71"/>
    </row>
    <row r="4" spans="1:19" s="1" customFormat="1" ht="15.75">
      <c r="A4" s="74"/>
      <c r="B4" s="68"/>
      <c r="C4" s="68"/>
      <c r="D4" s="74"/>
      <c r="E4" s="68"/>
      <c r="F4" s="9" t="s">
        <v>13</v>
      </c>
      <c r="G4" s="10" t="s">
        <v>14</v>
      </c>
      <c r="H4" s="11"/>
      <c r="I4" s="12" t="s">
        <v>15</v>
      </c>
      <c r="J4" s="10" t="s">
        <v>14</v>
      </c>
      <c r="K4" s="11"/>
      <c r="L4" s="12" t="s">
        <v>15</v>
      </c>
      <c r="M4" s="10" t="s">
        <v>14</v>
      </c>
      <c r="N4" s="11"/>
      <c r="O4" s="13" t="s">
        <v>13</v>
      </c>
      <c r="P4" s="10" t="s">
        <v>14</v>
      </c>
      <c r="Q4" s="11"/>
      <c r="R4" s="14" t="s">
        <v>14</v>
      </c>
      <c r="S4" s="15" t="s">
        <v>16</v>
      </c>
    </row>
    <row r="5" spans="1:19" ht="15.75">
      <c r="A5" s="28"/>
      <c r="B5" s="29"/>
      <c r="C5" s="29"/>
      <c r="D5" s="44"/>
      <c r="E5" s="29"/>
      <c r="F5" s="20"/>
      <c r="G5" s="21" t="str">
        <f aca="true" t="shared" si="0" ref="G5:G22">IF(F5&gt;0,ROUNDDOWN(((50/F5)-3.79)/0.0069,0)," ")</f>
        <v> </v>
      </c>
      <c r="H5" s="22"/>
      <c r="I5" s="23"/>
      <c r="J5" s="21" t="str">
        <f aca="true" t="shared" si="1" ref="J5:J18">IF(I5&gt;0,ROUNDDOWN((SQRT(I5)-1.15028)/0.00219,0)," ")</f>
        <v> </v>
      </c>
      <c r="K5" s="22"/>
      <c r="L5" s="23"/>
      <c r="M5" s="21" t="str">
        <f aca="true" t="shared" si="2" ref="M5:M22">IF(L5&gt;0,ROUNDDOWN((SQRT(L5)-2.8)/0.011,0)," ")</f>
        <v> </v>
      </c>
      <c r="N5" s="22"/>
      <c r="O5" s="24"/>
      <c r="P5" s="21" t="str">
        <f>IF(O5&gt;0,ROUNDDOWN(((1000/(O5*86400))-2.158)/0.006,0)," ")</f>
        <v> </v>
      </c>
      <c r="Q5" s="25"/>
      <c r="R5" s="26"/>
      <c r="S5" s="27"/>
    </row>
    <row r="6" spans="1:19" ht="15.75" customHeight="1">
      <c r="A6" s="28">
        <v>59</v>
      </c>
      <c r="B6" s="32" t="s">
        <v>48</v>
      </c>
      <c r="C6" s="32" t="s">
        <v>49</v>
      </c>
      <c r="D6" s="33">
        <v>2003</v>
      </c>
      <c r="E6" s="32" t="s">
        <v>22</v>
      </c>
      <c r="F6" s="20">
        <v>9.9</v>
      </c>
      <c r="G6" s="21">
        <f t="shared" si="0"/>
        <v>182</v>
      </c>
      <c r="H6" s="22"/>
      <c r="I6" s="23">
        <v>2.59</v>
      </c>
      <c r="J6" s="21">
        <f t="shared" si="1"/>
        <v>209</v>
      </c>
      <c r="K6" s="22"/>
      <c r="L6" s="23">
        <v>21</v>
      </c>
      <c r="M6" s="21">
        <f t="shared" si="2"/>
        <v>162</v>
      </c>
      <c r="N6" s="22"/>
      <c r="O6" s="24">
        <v>0.003155671296296296</v>
      </c>
      <c r="P6" s="21">
        <f>IF(O6&gt;0,ROUNDDOWN(((1000/(O6*86400))-2.158)/0.006,0)," ")</f>
        <v>251</v>
      </c>
      <c r="Q6" s="25"/>
      <c r="R6" s="26">
        <f>SUM(G6,J6,M6,P6)</f>
        <v>804</v>
      </c>
      <c r="S6" s="27">
        <v>1</v>
      </c>
    </row>
    <row r="7" spans="1:19" ht="15.75">
      <c r="A7" s="28">
        <v>61</v>
      </c>
      <c r="B7" s="32" t="s">
        <v>50</v>
      </c>
      <c r="C7" s="32" t="s">
        <v>51</v>
      </c>
      <c r="D7" s="33">
        <v>2003</v>
      </c>
      <c r="E7" s="32" t="s">
        <v>22</v>
      </c>
      <c r="F7" s="20">
        <v>9.56</v>
      </c>
      <c r="G7" s="21">
        <f t="shared" si="0"/>
        <v>208</v>
      </c>
      <c r="H7" s="22"/>
      <c r="I7" s="23">
        <v>2.68</v>
      </c>
      <c r="J7" s="21">
        <f t="shared" si="1"/>
        <v>222</v>
      </c>
      <c r="K7" s="22"/>
      <c r="L7" s="23">
        <v>16.5</v>
      </c>
      <c r="M7" s="21">
        <f t="shared" si="2"/>
        <v>114</v>
      </c>
      <c r="N7" s="22"/>
      <c r="O7" s="24">
        <v>0.0033519675925925926</v>
      </c>
      <c r="P7" s="21">
        <f>IF(O7&gt;0,ROUNDDOWN(((1000/(O7*86400))-2.158)/0.006,0)," ")</f>
        <v>215</v>
      </c>
      <c r="Q7" s="25"/>
      <c r="R7" s="26">
        <f>SUM(G7,J7,M7,P7)</f>
        <v>759</v>
      </c>
      <c r="S7" s="27">
        <v>2</v>
      </c>
    </row>
    <row r="8" spans="1:19" ht="15.75">
      <c r="A8" s="28">
        <v>57</v>
      </c>
      <c r="B8" s="32" t="s">
        <v>52</v>
      </c>
      <c r="C8" s="32" t="s">
        <v>53</v>
      </c>
      <c r="D8" s="33">
        <v>2003</v>
      </c>
      <c r="E8" s="32" t="s">
        <v>22</v>
      </c>
      <c r="F8" s="20">
        <v>9.34</v>
      </c>
      <c r="G8" s="21">
        <f t="shared" si="0"/>
        <v>226</v>
      </c>
      <c r="H8" s="22"/>
      <c r="I8" s="23">
        <v>3.05</v>
      </c>
      <c r="J8" s="21">
        <f t="shared" si="1"/>
        <v>272</v>
      </c>
      <c r="K8" s="22"/>
      <c r="L8" s="23">
        <v>18.5</v>
      </c>
      <c r="M8" s="21">
        <f t="shared" si="2"/>
        <v>136</v>
      </c>
      <c r="N8" s="22"/>
      <c r="O8" s="24" t="s">
        <v>54</v>
      </c>
      <c r="P8" s="21">
        <v>0</v>
      </c>
      <c r="Q8" s="25"/>
      <c r="R8" s="26">
        <f>SUM(G8,J8,M8,P8)</f>
        <v>634</v>
      </c>
      <c r="S8" s="27">
        <v>3</v>
      </c>
    </row>
    <row r="9" spans="1:19" ht="15.75">
      <c r="A9" s="28">
        <v>58</v>
      </c>
      <c r="B9" s="32" t="s">
        <v>55</v>
      </c>
      <c r="C9" s="32" t="s">
        <v>56</v>
      </c>
      <c r="D9" s="33">
        <v>2003</v>
      </c>
      <c r="E9" s="32" t="s">
        <v>22</v>
      </c>
      <c r="F9" s="20">
        <v>9.97</v>
      </c>
      <c r="G9" s="21">
        <f t="shared" si="0"/>
        <v>177</v>
      </c>
      <c r="H9" s="22"/>
      <c r="I9" s="23">
        <v>2.41</v>
      </c>
      <c r="J9" s="21">
        <f t="shared" si="1"/>
        <v>183</v>
      </c>
      <c r="K9" s="22"/>
      <c r="L9" s="23">
        <v>12</v>
      </c>
      <c r="M9" s="21">
        <f t="shared" si="2"/>
        <v>60</v>
      </c>
      <c r="N9" s="22"/>
      <c r="O9" s="24">
        <v>0.0034096064814814813</v>
      </c>
      <c r="P9" s="21">
        <f aca="true" t="shared" si="3" ref="P9:P20">IF(O9&gt;0,ROUNDDOWN(((1000/(O9*86400))-2.158)/0.006,0)," ")</f>
        <v>206</v>
      </c>
      <c r="Q9" s="25"/>
      <c r="R9" s="26">
        <f>SUM(G9,J9,M9,P9)</f>
        <v>626</v>
      </c>
      <c r="S9" s="27">
        <v>4</v>
      </c>
    </row>
    <row r="10" spans="1:19" ht="15.75">
      <c r="A10" s="28"/>
      <c r="B10" s="31"/>
      <c r="C10" s="31"/>
      <c r="D10" s="30"/>
      <c r="E10" s="31"/>
      <c r="F10" s="20"/>
      <c r="G10" s="21" t="str">
        <f t="shared" si="0"/>
        <v> </v>
      </c>
      <c r="H10" s="22"/>
      <c r="I10" s="23"/>
      <c r="J10" s="21" t="str">
        <f t="shared" si="1"/>
        <v> </v>
      </c>
      <c r="K10" s="22"/>
      <c r="L10" s="23"/>
      <c r="M10" s="21" t="str">
        <f t="shared" si="2"/>
        <v> </v>
      </c>
      <c r="N10" s="22"/>
      <c r="O10" s="24"/>
      <c r="P10" s="21" t="str">
        <f t="shared" si="3"/>
        <v> </v>
      </c>
      <c r="Q10" s="25"/>
      <c r="R10" s="26"/>
      <c r="S10" s="27"/>
    </row>
    <row r="11" spans="1:19" s="1" customFormat="1" ht="15.75">
      <c r="A11" s="28">
        <v>253</v>
      </c>
      <c r="B11" s="45" t="s">
        <v>57</v>
      </c>
      <c r="C11" s="45" t="s">
        <v>58</v>
      </c>
      <c r="D11" s="30">
        <v>2002</v>
      </c>
      <c r="E11" s="31" t="s">
        <v>59</v>
      </c>
      <c r="F11" s="20">
        <v>8.11</v>
      </c>
      <c r="G11" s="21">
        <f t="shared" si="0"/>
        <v>344</v>
      </c>
      <c r="H11" s="22"/>
      <c r="I11" s="23">
        <v>3.9</v>
      </c>
      <c r="J11" s="21">
        <f t="shared" si="1"/>
        <v>376</v>
      </c>
      <c r="K11" s="22"/>
      <c r="L11" s="23">
        <v>36.5</v>
      </c>
      <c r="M11" s="21">
        <f t="shared" si="2"/>
        <v>294</v>
      </c>
      <c r="N11" s="22"/>
      <c r="O11" s="24">
        <v>0.0026219907407407407</v>
      </c>
      <c r="P11" s="21">
        <f t="shared" si="3"/>
        <v>376</v>
      </c>
      <c r="Q11" s="25"/>
      <c r="R11" s="26">
        <f aca="true" t="shared" si="4" ref="R11:R21">SUM(G11,J11,M11,P11)</f>
        <v>1390</v>
      </c>
      <c r="S11" s="27">
        <v>1</v>
      </c>
    </row>
    <row r="12" spans="1:19" ht="15.75">
      <c r="A12" s="28">
        <v>197</v>
      </c>
      <c r="B12" s="45" t="s">
        <v>60</v>
      </c>
      <c r="C12" s="46" t="s">
        <v>61</v>
      </c>
      <c r="D12" s="30">
        <v>2002</v>
      </c>
      <c r="E12" s="31" t="s">
        <v>19</v>
      </c>
      <c r="F12" s="20">
        <v>8.74</v>
      </c>
      <c r="G12" s="21">
        <f t="shared" si="0"/>
        <v>279</v>
      </c>
      <c r="H12" s="22"/>
      <c r="I12" s="23">
        <v>3.28</v>
      </c>
      <c r="J12" s="21">
        <f t="shared" si="1"/>
        <v>301</v>
      </c>
      <c r="K12" s="22"/>
      <c r="L12" s="23">
        <v>32</v>
      </c>
      <c r="M12" s="21">
        <f t="shared" si="2"/>
        <v>259</v>
      </c>
      <c r="N12" s="22"/>
      <c r="O12" s="24">
        <v>0.00266875</v>
      </c>
      <c r="P12" s="21">
        <f t="shared" si="3"/>
        <v>363</v>
      </c>
      <c r="Q12" s="25"/>
      <c r="R12" s="26">
        <f t="shared" si="4"/>
        <v>1202</v>
      </c>
      <c r="S12" s="27">
        <v>2</v>
      </c>
    </row>
    <row r="13" spans="1:19" ht="15.75">
      <c r="A13" s="28">
        <v>229</v>
      </c>
      <c r="B13" s="29" t="s">
        <v>62</v>
      </c>
      <c r="C13" s="29" t="s">
        <v>63</v>
      </c>
      <c r="D13" s="30">
        <v>2002</v>
      </c>
      <c r="E13" s="31" t="s">
        <v>64</v>
      </c>
      <c r="F13" s="20">
        <v>8.82</v>
      </c>
      <c r="G13" s="21">
        <f t="shared" si="0"/>
        <v>272</v>
      </c>
      <c r="H13" s="22"/>
      <c r="I13" s="23">
        <v>3.18</v>
      </c>
      <c r="J13" s="21">
        <f t="shared" si="1"/>
        <v>289</v>
      </c>
      <c r="K13" s="22"/>
      <c r="L13" s="23">
        <v>23</v>
      </c>
      <c r="M13" s="21">
        <f t="shared" si="2"/>
        <v>181</v>
      </c>
      <c r="N13" s="22"/>
      <c r="O13" s="24">
        <v>0.002833449074074074</v>
      </c>
      <c r="P13" s="21">
        <f t="shared" si="3"/>
        <v>321</v>
      </c>
      <c r="Q13" s="25"/>
      <c r="R13" s="26">
        <f t="shared" si="4"/>
        <v>1063</v>
      </c>
      <c r="S13" s="27">
        <v>3</v>
      </c>
    </row>
    <row r="14" spans="1:19" s="1" customFormat="1" ht="15.75">
      <c r="A14" s="28">
        <v>63</v>
      </c>
      <c r="B14" s="36" t="s">
        <v>65</v>
      </c>
      <c r="C14" s="36" t="s">
        <v>66</v>
      </c>
      <c r="D14" s="30">
        <v>2002</v>
      </c>
      <c r="E14" s="31" t="s">
        <v>22</v>
      </c>
      <c r="F14" s="20">
        <v>9.38</v>
      </c>
      <c r="G14" s="21">
        <f t="shared" si="0"/>
        <v>223</v>
      </c>
      <c r="H14" s="22"/>
      <c r="I14" s="23">
        <v>3</v>
      </c>
      <c r="J14" s="21">
        <f t="shared" si="1"/>
        <v>265</v>
      </c>
      <c r="K14" s="22"/>
      <c r="L14" s="23">
        <v>22</v>
      </c>
      <c r="M14" s="21">
        <f t="shared" si="2"/>
        <v>171</v>
      </c>
      <c r="N14" s="22"/>
      <c r="O14" s="24">
        <v>0.003041087962962963</v>
      </c>
      <c r="P14" s="21">
        <f t="shared" si="3"/>
        <v>274</v>
      </c>
      <c r="Q14" s="25"/>
      <c r="R14" s="26">
        <f t="shared" si="4"/>
        <v>933</v>
      </c>
      <c r="S14" s="27">
        <v>4</v>
      </c>
    </row>
    <row r="15" spans="1:19" s="1" customFormat="1" ht="15.75">
      <c r="A15" s="28">
        <v>178</v>
      </c>
      <c r="B15" s="32" t="s">
        <v>67</v>
      </c>
      <c r="C15" s="32" t="s">
        <v>21</v>
      </c>
      <c r="D15" s="33">
        <v>2002</v>
      </c>
      <c r="E15" s="32" t="s">
        <v>68</v>
      </c>
      <c r="F15" s="20">
        <v>9.39</v>
      </c>
      <c r="G15" s="21">
        <f t="shared" si="0"/>
        <v>222</v>
      </c>
      <c r="H15" s="22"/>
      <c r="I15" s="23">
        <v>2.96</v>
      </c>
      <c r="J15" s="21">
        <f t="shared" si="1"/>
        <v>260</v>
      </c>
      <c r="K15" s="22"/>
      <c r="L15" s="23">
        <v>21</v>
      </c>
      <c r="M15" s="21">
        <f t="shared" si="2"/>
        <v>162</v>
      </c>
      <c r="N15" s="22"/>
      <c r="O15" s="24">
        <v>0.0030282407407407406</v>
      </c>
      <c r="P15" s="21">
        <f t="shared" si="3"/>
        <v>277</v>
      </c>
      <c r="Q15" s="25"/>
      <c r="R15" s="26">
        <f t="shared" si="4"/>
        <v>921</v>
      </c>
      <c r="S15" s="27">
        <v>5</v>
      </c>
    </row>
    <row r="16" spans="1:19" ht="15.75">
      <c r="A16" s="28">
        <v>110</v>
      </c>
      <c r="B16" s="32" t="s">
        <v>69</v>
      </c>
      <c r="C16" s="32" t="s">
        <v>24</v>
      </c>
      <c r="D16" s="33">
        <v>2002</v>
      </c>
      <c r="E16" s="32" t="s">
        <v>70</v>
      </c>
      <c r="F16" s="20">
        <v>8.91</v>
      </c>
      <c r="G16" s="21">
        <f t="shared" si="0"/>
        <v>264</v>
      </c>
      <c r="H16" s="22"/>
      <c r="I16" s="23">
        <v>2.92</v>
      </c>
      <c r="J16" s="21">
        <f t="shared" si="1"/>
        <v>255</v>
      </c>
      <c r="K16" s="22"/>
      <c r="L16" s="23">
        <v>13</v>
      </c>
      <c r="M16" s="21">
        <f t="shared" si="2"/>
        <v>73</v>
      </c>
      <c r="N16" s="22"/>
      <c r="O16" s="24">
        <v>0.0028613425925925924</v>
      </c>
      <c r="P16" s="21">
        <f t="shared" si="3"/>
        <v>314</v>
      </c>
      <c r="Q16" s="25"/>
      <c r="R16" s="26">
        <f t="shared" si="4"/>
        <v>906</v>
      </c>
      <c r="S16" s="27">
        <v>6</v>
      </c>
    </row>
    <row r="17" spans="1:19" ht="15.75">
      <c r="A17" s="28">
        <v>116</v>
      </c>
      <c r="B17" s="32" t="s">
        <v>71</v>
      </c>
      <c r="C17" s="32" t="s">
        <v>72</v>
      </c>
      <c r="D17" s="33">
        <v>2002</v>
      </c>
      <c r="E17" s="32" t="s">
        <v>70</v>
      </c>
      <c r="F17" s="20">
        <v>9.55</v>
      </c>
      <c r="G17" s="21">
        <f t="shared" si="0"/>
        <v>209</v>
      </c>
      <c r="H17" s="22"/>
      <c r="I17" s="23">
        <v>2.61</v>
      </c>
      <c r="J17" s="21">
        <f t="shared" si="1"/>
        <v>212</v>
      </c>
      <c r="K17" s="22"/>
      <c r="L17" s="23">
        <v>13.5</v>
      </c>
      <c r="M17" s="21">
        <f t="shared" si="2"/>
        <v>79</v>
      </c>
      <c r="N17" s="22"/>
      <c r="O17" s="24">
        <v>0.0032385416666666665</v>
      </c>
      <c r="P17" s="21">
        <f t="shared" si="3"/>
        <v>235</v>
      </c>
      <c r="Q17" s="25"/>
      <c r="R17" s="26">
        <f t="shared" si="4"/>
        <v>735</v>
      </c>
      <c r="S17" s="27">
        <v>7</v>
      </c>
    </row>
    <row r="18" spans="1:19" ht="15.75">
      <c r="A18" s="28">
        <v>109</v>
      </c>
      <c r="B18" s="32" t="s">
        <v>73</v>
      </c>
      <c r="C18" s="32" t="s">
        <v>74</v>
      </c>
      <c r="D18" s="33">
        <v>2002</v>
      </c>
      <c r="E18" s="32" t="s">
        <v>70</v>
      </c>
      <c r="F18" s="20">
        <v>10.32</v>
      </c>
      <c r="G18" s="21">
        <f t="shared" si="0"/>
        <v>152</v>
      </c>
      <c r="H18" s="22"/>
      <c r="I18" s="23">
        <v>2.2</v>
      </c>
      <c r="J18" s="21">
        <f t="shared" si="1"/>
        <v>152</v>
      </c>
      <c r="K18" s="22"/>
      <c r="L18" s="23">
        <v>21.5</v>
      </c>
      <c r="M18" s="21">
        <f t="shared" si="2"/>
        <v>166</v>
      </c>
      <c r="N18" s="22"/>
      <c r="O18" s="24">
        <v>0.003483680555555556</v>
      </c>
      <c r="P18" s="21">
        <f t="shared" si="3"/>
        <v>194</v>
      </c>
      <c r="Q18" s="25"/>
      <c r="R18" s="26">
        <f t="shared" si="4"/>
        <v>664</v>
      </c>
      <c r="S18" s="27">
        <v>8</v>
      </c>
    </row>
    <row r="19" spans="1:19" ht="15.75">
      <c r="A19" s="28">
        <v>62</v>
      </c>
      <c r="B19" s="36" t="s">
        <v>75</v>
      </c>
      <c r="C19" s="36" t="s">
        <v>76</v>
      </c>
      <c r="D19" s="30">
        <v>2002</v>
      </c>
      <c r="E19" s="31" t="s">
        <v>22</v>
      </c>
      <c r="F19" s="20">
        <v>9.63</v>
      </c>
      <c r="G19" s="21">
        <f t="shared" si="0"/>
        <v>203</v>
      </c>
      <c r="H19" s="22"/>
      <c r="I19" s="23" t="s">
        <v>77</v>
      </c>
      <c r="J19" s="21">
        <v>0</v>
      </c>
      <c r="K19" s="22"/>
      <c r="L19" s="23">
        <v>24.5</v>
      </c>
      <c r="M19" s="21">
        <f t="shared" si="2"/>
        <v>195</v>
      </c>
      <c r="N19" s="22"/>
      <c r="O19" s="24">
        <v>0.0031922453703703705</v>
      </c>
      <c r="P19" s="21">
        <f t="shared" si="3"/>
        <v>244</v>
      </c>
      <c r="Q19" s="25"/>
      <c r="R19" s="26">
        <f t="shared" si="4"/>
        <v>642</v>
      </c>
      <c r="S19" s="27">
        <v>9</v>
      </c>
    </row>
    <row r="20" spans="1:19" ht="15.75">
      <c r="A20" s="28">
        <v>64</v>
      </c>
      <c r="B20" s="32" t="s">
        <v>78</v>
      </c>
      <c r="C20" s="32" t="s">
        <v>79</v>
      </c>
      <c r="D20" s="33">
        <v>2002</v>
      </c>
      <c r="E20" s="32" t="s">
        <v>22</v>
      </c>
      <c r="F20" s="20">
        <v>10.15</v>
      </c>
      <c r="G20" s="21">
        <f t="shared" si="0"/>
        <v>164</v>
      </c>
      <c r="H20" s="22"/>
      <c r="I20" s="23">
        <v>2.46</v>
      </c>
      <c r="J20" s="21">
        <f>IF(I20&gt;0,ROUNDDOWN((SQRT(I20)-1.15028)/0.00219,0)," ")</f>
        <v>190</v>
      </c>
      <c r="K20" s="22"/>
      <c r="L20" s="23">
        <v>14</v>
      </c>
      <c r="M20" s="21">
        <f t="shared" si="2"/>
        <v>85</v>
      </c>
      <c r="N20" s="22"/>
      <c r="O20" s="24">
        <v>0.003536921296296296</v>
      </c>
      <c r="P20" s="21">
        <f t="shared" si="3"/>
        <v>185</v>
      </c>
      <c r="Q20" s="25"/>
      <c r="R20" s="26">
        <f t="shared" si="4"/>
        <v>624</v>
      </c>
      <c r="S20" s="27">
        <v>10</v>
      </c>
    </row>
    <row r="21" spans="1:19" ht="15.75">
      <c r="A21" s="28">
        <v>249</v>
      </c>
      <c r="B21" s="32" t="s">
        <v>80</v>
      </c>
      <c r="C21" s="32" t="s">
        <v>26</v>
      </c>
      <c r="D21" s="33">
        <v>2002</v>
      </c>
      <c r="E21" s="32" t="s">
        <v>59</v>
      </c>
      <c r="F21" s="20">
        <v>10.63</v>
      </c>
      <c r="G21" s="21">
        <f t="shared" si="0"/>
        <v>132</v>
      </c>
      <c r="H21" s="22"/>
      <c r="I21" s="23">
        <v>2.34</v>
      </c>
      <c r="J21" s="21">
        <f>IF(I21&gt;0,ROUNDDOWN((SQRT(I21)-1.15028)/0.00219,0)," ")</f>
        <v>173</v>
      </c>
      <c r="K21" s="22"/>
      <c r="L21" s="23">
        <v>19.5</v>
      </c>
      <c r="M21" s="21">
        <f t="shared" si="2"/>
        <v>146</v>
      </c>
      <c r="N21" s="22"/>
      <c r="O21" s="24" t="s">
        <v>81</v>
      </c>
      <c r="P21" s="21">
        <v>0</v>
      </c>
      <c r="Q21" s="25"/>
      <c r="R21" s="26">
        <f t="shared" si="4"/>
        <v>451</v>
      </c>
      <c r="S21" s="27">
        <v>11</v>
      </c>
    </row>
    <row r="22" spans="1:19" ht="15.75">
      <c r="A22" s="28"/>
      <c r="B22" s="31"/>
      <c r="C22" s="31"/>
      <c r="D22" s="30"/>
      <c r="E22" s="47"/>
      <c r="F22" s="20"/>
      <c r="G22" s="21" t="str">
        <f t="shared" si="0"/>
        <v> </v>
      </c>
      <c r="H22" s="22"/>
      <c r="I22" s="23"/>
      <c r="J22" s="21" t="str">
        <f>IF(I22&gt;0,ROUNDDOWN((SQRT(I22)-1.15028)/0.00219,0)," ")</f>
        <v> </v>
      </c>
      <c r="K22" s="22"/>
      <c r="L22" s="23"/>
      <c r="M22" s="21" t="str">
        <f t="shared" si="2"/>
        <v> </v>
      </c>
      <c r="N22" s="22"/>
      <c r="O22" s="24"/>
      <c r="P22" s="21" t="str">
        <f>IF(O22&gt;0,ROUNDDOWN(((1000/(O22*86400))-2.158)/0.006,0)," ")</f>
        <v> </v>
      </c>
      <c r="Q22" s="25"/>
      <c r="R22" s="26"/>
      <c r="S22" s="27"/>
    </row>
    <row r="23" spans="6:19" ht="15.75" customHeight="1">
      <c r="F23" s="38"/>
      <c r="G23" s="1"/>
      <c r="H23" s="1"/>
      <c r="I23" s="38"/>
      <c r="J23" s="39"/>
      <c r="K23" s="39"/>
      <c r="L23" s="38"/>
      <c r="M23" s="1"/>
      <c r="N23" s="1"/>
      <c r="O23" s="40"/>
      <c r="P23" s="39"/>
      <c r="Q23" s="39"/>
      <c r="R23" s="39"/>
      <c r="S23" s="39"/>
    </row>
    <row r="24" spans="6:19" ht="15.75" customHeight="1">
      <c r="F24" s="38"/>
      <c r="G24" s="1"/>
      <c r="H24" s="1"/>
      <c r="I24" s="38"/>
      <c r="J24" s="1"/>
      <c r="K24" s="1"/>
      <c r="L24" s="38"/>
      <c r="M24" s="1"/>
      <c r="N24" s="1"/>
      <c r="O24" s="40"/>
      <c r="P24" s="39"/>
      <c r="Q24" s="39"/>
      <c r="R24" s="39"/>
      <c r="S24" s="39"/>
    </row>
    <row r="25" spans="6:19" ht="15.75" customHeight="1">
      <c r="F25" s="38"/>
      <c r="G25" s="1"/>
      <c r="H25" s="1"/>
      <c r="I25" s="38"/>
      <c r="J25" s="1"/>
      <c r="K25" s="1"/>
      <c r="L25" s="38"/>
      <c r="M25" s="1"/>
      <c r="N25" s="1"/>
      <c r="O25" s="40"/>
      <c r="P25" s="39"/>
      <c r="Q25" s="39"/>
      <c r="R25" s="39"/>
      <c r="S25" s="39"/>
    </row>
    <row r="26" spans="16:19" ht="15.75" customHeight="1">
      <c r="P26" s="41"/>
      <c r="Q26" s="41"/>
      <c r="R26" s="41"/>
      <c r="S26" s="41"/>
    </row>
    <row r="27" spans="16:19" ht="15.75" customHeight="1">
      <c r="P27" s="41"/>
      <c r="Q27" s="41"/>
      <c r="R27" s="41"/>
      <c r="S27" s="41"/>
    </row>
    <row r="28" spans="16:19" ht="15.75" customHeight="1">
      <c r="P28" s="41"/>
      <c r="Q28" s="41"/>
      <c r="R28" s="41"/>
      <c r="S28" s="41"/>
    </row>
    <row r="29" spans="16:19" ht="15.75" customHeight="1">
      <c r="P29" s="41"/>
      <c r="Q29" s="41"/>
      <c r="R29" s="41"/>
      <c r="S29" s="41"/>
    </row>
    <row r="30" spans="16:19" ht="15.75" customHeight="1">
      <c r="P30" s="41"/>
      <c r="Q30" s="41"/>
      <c r="R30" s="41"/>
      <c r="S30" s="41"/>
    </row>
    <row r="31" spans="16:19" ht="15.75" customHeight="1">
      <c r="P31" s="41"/>
      <c r="Q31" s="41"/>
      <c r="R31" s="41"/>
      <c r="S31" s="41"/>
    </row>
    <row r="32" spans="16:19" ht="15.75" customHeight="1">
      <c r="P32" s="41"/>
      <c r="Q32" s="41"/>
      <c r="R32" s="41"/>
      <c r="S32" s="41"/>
    </row>
    <row r="33" spans="16:19" ht="12.75">
      <c r="P33" s="41"/>
      <c r="Q33" s="41"/>
      <c r="R33" s="41"/>
      <c r="S33" s="41"/>
    </row>
    <row r="34" spans="16:19" ht="12.75">
      <c r="P34" s="41"/>
      <c r="Q34" s="41"/>
      <c r="R34" s="41"/>
      <c r="S34" s="41"/>
    </row>
    <row r="35" spans="16:19" ht="12.75">
      <c r="P35" s="41"/>
      <c r="Q35" s="41"/>
      <c r="R35" s="41"/>
      <c r="S35" s="41"/>
    </row>
    <row r="36" spans="16:19" ht="12.75">
      <c r="P36" s="41"/>
      <c r="Q36" s="41"/>
      <c r="R36" s="41"/>
      <c r="S36" s="41"/>
    </row>
    <row r="37" spans="16:19" ht="12.75">
      <c r="P37" s="41"/>
      <c r="Q37" s="41"/>
      <c r="R37" s="41"/>
      <c r="S37" s="41"/>
    </row>
    <row r="38" spans="16:19" ht="12.75">
      <c r="P38" s="41"/>
      <c r="Q38" s="41"/>
      <c r="R38" s="41"/>
      <c r="S38" s="41"/>
    </row>
    <row r="39" spans="16:19" ht="12.75">
      <c r="P39" s="41"/>
      <c r="Q39" s="41"/>
      <c r="R39" s="41"/>
      <c r="S39" s="41"/>
    </row>
    <row r="40" spans="16:19" ht="12.75">
      <c r="P40" s="41"/>
      <c r="Q40" s="41"/>
      <c r="R40" s="41"/>
      <c r="S40" s="41"/>
    </row>
    <row r="41" spans="16:19" ht="12.75">
      <c r="P41" s="41"/>
      <c r="Q41" s="41"/>
      <c r="R41" s="41"/>
      <c r="S41" s="41"/>
    </row>
    <row r="42" spans="16:19" ht="12.75">
      <c r="P42" s="41"/>
      <c r="Q42" s="41"/>
      <c r="R42" s="41"/>
      <c r="S42" s="41"/>
    </row>
    <row r="43" spans="16:19" ht="12.75">
      <c r="P43" s="41"/>
      <c r="Q43" s="41"/>
      <c r="R43" s="41"/>
      <c r="S43" s="41"/>
    </row>
    <row r="44" spans="16:19" ht="12.75">
      <c r="P44" s="41"/>
      <c r="Q44" s="41"/>
      <c r="R44" s="41"/>
      <c r="S44" s="41"/>
    </row>
    <row r="45" spans="16:19" ht="12.75">
      <c r="P45" s="41"/>
      <c r="Q45" s="41"/>
      <c r="R45" s="41"/>
      <c r="S45" s="41"/>
    </row>
    <row r="46" spans="16:19" ht="12.75">
      <c r="P46" s="41"/>
      <c r="Q46" s="41"/>
      <c r="R46" s="41"/>
      <c r="S46" s="41"/>
    </row>
    <row r="47" spans="16:19" ht="12.75">
      <c r="P47" s="41"/>
      <c r="Q47" s="41"/>
      <c r="R47" s="41"/>
      <c r="S47" s="41"/>
    </row>
    <row r="48" spans="16:19" ht="12.75">
      <c r="P48" s="41"/>
      <c r="Q48" s="41"/>
      <c r="R48" s="41"/>
      <c r="S48" s="41"/>
    </row>
    <row r="49" spans="16:19" ht="12.75">
      <c r="P49" s="41"/>
      <c r="Q49" s="41"/>
      <c r="R49" s="41"/>
      <c r="S49" s="41"/>
    </row>
    <row r="50" spans="16:19" ht="12.75">
      <c r="P50" s="41"/>
      <c r="Q50" s="41"/>
      <c r="R50" s="41"/>
      <c r="S50" s="41"/>
    </row>
    <row r="51" spans="16:19" ht="12.75">
      <c r="P51" s="41"/>
      <c r="Q51" s="41"/>
      <c r="R51" s="41"/>
      <c r="S51" s="41"/>
    </row>
    <row r="52" spans="16:19" ht="12.75">
      <c r="P52" s="41"/>
      <c r="Q52" s="41"/>
      <c r="R52" s="41"/>
      <c r="S52" s="41"/>
    </row>
    <row r="53" spans="16:19" ht="12.75">
      <c r="P53" s="41"/>
      <c r="Q53" s="41"/>
      <c r="R53" s="41"/>
      <c r="S53" s="41"/>
    </row>
  </sheetData>
  <sheetProtection/>
  <mergeCells count="12">
    <mergeCell ref="F3:H3"/>
    <mergeCell ref="I3:K3"/>
    <mergeCell ref="L3:N3"/>
    <mergeCell ref="A1:I1"/>
    <mergeCell ref="O3:Q3"/>
    <mergeCell ref="R3:S3"/>
    <mergeCell ref="L1:N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20.33203125" style="0" customWidth="1"/>
    <col min="6" max="6" width="7.33203125" style="3" customWidth="1"/>
    <col min="7" max="8" width="5.83203125" style="0" customWidth="1"/>
    <col min="9" max="9" width="7.33203125" style="3" customWidth="1"/>
    <col min="10" max="11" width="5.83203125" style="0" customWidth="1"/>
    <col min="12" max="12" width="7.33203125" style="3" customWidth="1"/>
    <col min="13" max="14" width="5.83203125" style="0" customWidth="1"/>
    <col min="15" max="15" width="10.83203125" style="4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6" customFormat="1" ht="18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5"/>
      <c r="L1" s="73"/>
      <c r="M1" s="73"/>
      <c r="N1" s="73"/>
      <c r="O1" s="7"/>
      <c r="P1" s="8" t="s">
        <v>82</v>
      </c>
      <c r="S1" s="8" t="s">
        <v>83</v>
      </c>
    </row>
    <row r="2" ht="12.75" customHeight="1"/>
    <row r="3" spans="1:19" ht="15.75">
      <c r="A3" s="74" t="s">
        <v>3</v>
      </c>
      <c r="B3" s="68" t="s">
        <v>4</v>
      </c>
      <c r="C3" s="68" t="s">
        <v>5</v>
      </c>
      <c r="D3" s="74" t="s">
        <v>6</v>
      </c>
      <c r="E3" s="68" t="s">
        <v>7</v>
      </c>
      <c r="F3" s="69" t="s">
        <v>8</v>
      </c>
      <c r="G3" s="69"/>
      <c r="H3" s="69"/>
      <c r="I3" s="70" t="s">
        <v>9</v>
      </c>
      <c r="J3" s="70"/>
      <c r="K3" s="70"/>
      <c r="L3" s="70" t="s">
        <v>10</v>
      </c>
      <c r="M3" s="70"/>
      <c r="N3" s="70"/>
      <c r="O3" s="70" t="s">
        <v>47</v>
      </c>
      <c r="P3" s="70"/>
      <c r="Q3" s="70"/>
      <c r="R3" s="71" t="s">
        <v>12</v>
      </c>
      <c r="S3" s="71"/>
    </row>
    <row r="4" spans="1:19" s="1" customFormat="1" ht="15.75">
      <c r="A4" s="74"/>
      <c r="B4" s="68"/>
      <c r="C4" s="68"/>
      <c r="D4" s="74"/>
      <c r="E4" s="68"/>
      <c r="F4" s="9" t="s">
        <v>13</v>
      </c>
      <c r="G4" s="10" t="s">
        <v>14</v>
      </c>
      <c r="H4" s="11"/>
      <c r="I4" s="12" t="s">
        <v>15</v>
      </c>
      <c r="J4" s="10" t="s">
        <v>14</v>
      </c>
      <c r="K4" s="11"/>
      <c r="L4" s="12" t="s">
        <v>15</v>
      </c>
      <c r="M4" s="10" t="s">
        <v>14</v>
      </c>
      <c r="N4" s="11"/>
      <c r="O4" s="13" t="s">
        <v>13</v>
      </c>
      <c r="P4" s="10" t="s">
        <v>14</v>
      </c>
      <c r="Q4" s="11"/>
      <c r="R4" s="14" t="s">
        <v>14</v>
      </c>
      <c r="S4" s="15" t="s">
        <v>16</v>
      </c>
    </row>
    <row r="5" spans="1:19" s="1" customFormat="1" ht="15.75">
      <c r="A5" s="28"/>
      <c r="B5" s="29"/>
      <c r="C5" s="29"/>
      <c r="D5" s="44"/>
      <c r="E5" s="29"/>
      <c r="F5" s="20"/>
      <c r="G5" s="21" t="str">
        <f aca="true" t="shared" si="0" ref="G5:G28">IF(F5&gt;0,ROUNDDOWN(((50/F5)-3.79)/0.0069,0)," ")</f>
        <v> </v>
      </c>
      <c r="H5" s="22"/>
      <c r="I5" s="23"/>
      <c r="J5" s="21" t="str">
        <f aca="true" t="shared" si="1" ref="J5:J28">IF(I5&gt;0,ROUNDDOWN((SQRT(I5)-1.15028)/0.00219,0)," ")</f>
        <v> </v>
      </c>
      <c r="K5" s="22"/>
      <c r="L5" s="23"/>
      <c r="M5" s="21" t="str">
        <f aca="true" t="shared" si="2" ref="M5:M28">IF(L5&gt;0,ROUNDDOWN((SQRT(L5)-2.8)/0.011,0)," ")</f>
        <v> </v>
      </c>
      <c r="N5" s="22"/>
      <c r="O5" s="24"/>
      <c r="P5" s="21" t="str">
        <f aca="true" t="shared" si="3" ref="P5:P15">IF(O5&gt;0,ROUNDDOWN(((1000/(O5*86400))-2.158)/0.006,0)," ")</f>
        <v> </v>
      </c>
      <c r="Q5" s="25"/>
      <c r="R5" s="26"/>
      <c r="S5" s="27"/>
    </row>
    <row r="6" spans="1:19" ht="15.75">
      <c r="A6" s="28">
        <v>232</v>
      </c>
      <c r="B6" s="29" t="s">
        <v>84</v>
      </c>
      <c r="C6" s="29" t="s">
        <v>85</v>
      </c>
      <c r="D6" s="30">
        <v>2001</v>
      </c>
      <c r="E6" s="31" t="s">
        <v>64</v>
      </c>
      <c r="F6" s="20">
        <v>8.34</v>
      </c>
      <c r="G6" s="21">
        <f t="shared" si="0"/>
        <v>319</v>
      </c>
      <c r="H6" s="22"/>
      <c r="I6" s="23">
        <v>3.85</v>
      </c>
      <c r="J6" s="21">
        <f t="shared" si="1"/>
        <v>370</v>
      </c>
      <c r="K6" s="22"/>
      <c r="L6" s="23">
        <v>38.5</v>
      </c>
      <c r="M6" s="21">
        <f t="shared" si="2"/>
        <v>309</v>
      </c>
      <c r="N6" s="22"/>
      <c r="O6" s="24">
        <v>0.0023743055555555553</v>
      </c>
      <c r="P6" s="21">
        <f t="shared" si="3"/>
        <v>452</v>
      </c>
      <c r="Q6" s="25"/>
      <c r="R6" s="26">
        <f aca="true" t="shared" si="4" ref="R6:R16">SUM(G6,J6,M6,P6)</f>
        <v>1450</v>
      </c>
      <c r="S6" s="27">
        <v>1</v>
      </c>
    </row>
    <row r="7" spans="1:19" ht="15.75">
      <c r="A7" s="28">
        <v>250</v>
      </c>
      <c r="B7" s="29" t="s">
        <v>86</v>
      </c>
      <c r="C7" s="29" t="s">
        <v>87</v>
      </c>
      <c r="D7" s="30">
        <v>2001</v>
      </c>
      <c r="E7" s="31" t="s">
        <v>59</v>
      </c>
      <c r="F7" s="20">
        <v>8.1</v>
      </c>
      <c r="G7" s="21">
        <f t="shared" si="0"/>
        <v>345</v>
      </c>
      <c r="H7" s="22"/>
      <c r="I7" s="23">
        <v>3.72</v>
      </c>
      <c r="J7" s="21">
        <f t="shared" si="1"/>
        <v>355</v>
      </c>
      <c r="K7" s="22"/>
      <c r="L7" s="23">
        <v>37.5</v>
      </c>
      <c r="M7" s="21">
        <f t="shared" si="2"/>
        <v>302</v>
      </c>
      <c r="N7" s="22"/>
      <c r="O7" s="24">
        <v>0.002630324074074074</v>
      </c>
      <c r="P7" s="21">
        <f t="shared" si="3"/>
        <v>373</v>
      </c>
      <c r="Q7" s="25"/>
      <c r="R7" s="26">
        <f t="shared" si="4"/>
        <v>1375</v>
      </c>
      <c r="S7" s="27">
        <v>2</v>
      </c>
    </row>
    <row r="8" spans="1:19" ht="15.75">
      <c r="A8" s="28">
        <v>123</v>
      </c>
      <c r="B8" s="32" t="s">
        <v>88</v>
      </c>
      <c r="C8" s="32" t="s">
        <v>89</v>
      </c>
      <c r="D8" s="33">
        <v>2001</v>
      </c>
      <c r="E8" s="32" t="s">
        <v>90</v>
      </c>
      <c r="F8" s="20">
        <v>8.06</v>
      </c>
      <c r="G8" s="21">
        <f t="shared" si="0"/>
        <v>349</v>
      </c>
      <c r="H8" s="22"/>
      <c r="I8" s="23">
        <v>3.8</v>
      </c>
      <c r="J8" s="21">
        <f t="shared" si="1"/>
        <v>364</v>
      </c>
      <c r="K8" s="22"/>
      <c r="L8" s="23">
        <v>31</v>
      </c>
      <c r="M8" s="21">
        <f t="shared" si="2"/>
        <v>251</v>
      </c>
      <c r="N8" s="22"/>
      <c r="O8" s="24">
        <v>0.002664699074074074</v>
      </c>
      <c r="P8" s="21">
        <f t="shared" si="3"/>
        <v>364</v>
      </c>
      <c r="Q8" s="25"/>
      <c r="R8" s="26">
        <f t="shared" si="4"/>
        <v>1328</v>
      </c>
      <c r="S8" s="27">
        <v>3</v>
      </c>
    </row>
    <row r="9" spans="1:19" ht="15.75">
      <c r="A9" s="28">
        <v>90</v>
      </c>
      <c r="B9" s="45" t="s">
        <v>91</v>
      </c>
      <c r="C9" s="45" t="s">
        <v>92</v>
      </c>
      <c r="D9" s="30">
        <v>2001</v>
      </c>
      <c r="E9" s="31" t="s">
        <v>93</v>
      </c>
      <c r="F9" s="20">
        <v>8.2</v>
      </c>
      <c r="G9" s="21">
        <f t="shared" si="0"/>
        <v>334</v>
      </c>
      <c r="H9" s="22"/>
      <c r="I9" s="23">
        <v>3.53</v>
      </c>
      <c r="J9" s="21">
        <f t="shared" si="1"/>
        <v>332</v>
      </c>
      <c r="K9" s="22"/>
      <c r="L9" s="23">
        <v>41.5</v>
      </c>
      <c r="M9" s="21">
        <f t="shared" si="2"/>
        <v>331</v>
      </c>
      <c r="N9" s="22"/>
      <c r="O9" s="24">
        <v>0.0028569444444444445</v>
      </c>
      <c r="P9" s="21">
        <f t="shared" si="3"/>
        <v>315</v>
      </c>
      <c r="Q9" s="25"/>
      <c r="R9" s="26">
        <f t="shared" si="4"/>
        <v>1312</v>
      </c>
      <c r="S9" s="27">
        <v>4</v>
      </c>
    </row>
    <row r="10" spans="1:19" ht="15.75">
      <c r="A10" s="28">
        <v>113</v>
      </c>
      <c r="B10" s="29" t="s">
        <v>94</v>
      </c>
      <c r="C10" s="29" t="s">
        <v>95</v>
      </c>
      <c r="D10" s="30">
        <v>2001</v>
      </c>
      <c r="E10" s="31" t="s">
        <v>70</v>
      </c>
      <c r="F10" s="20">
        <v>8.56</v>
      </c>
      <c r="G10" s="21">
        <f t="shared" si="0"/>
        <v>297</v>
      </c>
      <c r="H10" s="22"/>
      <c r="I10" s="23">
        <v>3.48</v>
      </c>
      <c r="J10" s="21">
        <f t="shared" si="1"/>
        <v>326</v>
      </c>
      <c r="K10" s="22"/>
      <c r="L10" s="23">
        <v>37.5</v>
      </c>
      <c r="M10" s="21">
        <f t="shared" si="2"/>
        <v>302</v>
      </c>
      <c r="N10" s="22"/>
      <c r="O10" s="24">
        <v>0.002599074074074074</v>
      </c>
      <c r="P10" s="21">
        <f t="shared" si="3"/>
        <v>382</v>
      </c>
      <c r="Q10" s="25"/>
      <c r="R10" s="26">
        <f t="shared" si="4"/>
        <v>1307</v>
      </c>
      <c r="S10" s="27">
        <v>5</v>
      </c>
    </row>
    <row r="11" spans="1:19" ht="15.75">
      <c r="A11" s="28">
        <v>129</v>
      </c>
      <c r="B11" s="32" t="s">
        <v>96</v>
      </c>
      <c r="C11" s="45" t="s">
        <v>97</v>
      </c>
      <c r="D11" s="30">
        <v>2001</v>
      </c>
      <c r="E11" s="31" t="s">
        <v>98</v>
      </c>
      <c r="F11" s="20">
        <v>8.08</v>
      </c>
      <c r="G11" s="21">
        <f t="shared" si="0"/>
        <v>347</v>
      </c>
      <c r="H11" s="22"/>
      <c r="I11" s="23">
        <v>3.83</v>
      </c>
      <c r="J11" s="21">
        <f t="shared" si="1"/>
        <v>368</v>
      </c>
      <c r="K11" s="22"/>
      <c r="L11" s="23">
        <v>27</v>
      </c>
      <c r="M11" s="21">
        <f t="shared" si="2"/>
        <v>217</v>
      </c>
      <c r="N11" s="22"/>
      <c r="O11" s="24">
        <v>0.0026843749999999997</v>
      </c>
      <c r="P11" s="21">
        <f t="shared" si="3"/>
        <v>358</v>
      </c>
      <c r="Q11" s="25"/>
      <c r="R11" s="26">
        <f t="shared" si="4"/>
        <v>1290</v>
      </c>
      <c r="S11" s="27">
        <v>6</v>
      </c>
    </row>
    <row r="12" spans="1:19" ht="15.75">
      <c r="A12" s="28">
        <v>146</v>
      </c>
      <c r="B12" s="29" t="s">
        <v>99</v>
      </c>
      <c r="C12" s="29" t="s">
        <v>100</v>
      </c>
      <c r="D12" s="30">
        <v>2001</v>
      </c>
      <c r="E12" s="31" t="s">
        <v>98</v>
      </c>
      <c r="F12" s="20">
        <v>8.28</v>
      </c>
      <c r="G12" s="21">
        <f t="shared" si="0"/>
        <v>325</v>
      </c>
      <c r="H12" s="22"/>
      <c r="I12" s="23">
        <v>3.48</v>
      </c>
      <c r="J12" s="21">
        <f t="shared" si="1"/>
        <v>326</v>
      </c>
      <c r="K12" s="22"/>
      <c r="L12" s="23">
        <v>31.5</v>
      </c>
      <c r="M12" s="21">
        <f t="shared" si="2"/>
        <v>255</v>
      </c>
      <c r="N12" s="22"/>
      <c r="O12" s="24">
        <v>0.0028052083333333336</v>
      </c>
      <c r="P12" s="21">
        <f t="shared" si="3"/>
        <v>327</v>
      </c>
      <c r="Q12" s="25"/>
      <c r="R12" s="26">
        <f t="shared" si="4"/>
        <v>1233</v>
      </c>
      <c r="S12" s="27">
        <v>7</v>
      </c>
    </row>
    <row r="13" spans="1:19" ht="15.75">
      <c r="A13" s="28">
        <v>66</v>
      </c>
      <c r="B13" s="32" t="s">
        <v>101</v>
      </c>
      <c r="C13" s="32" t="s">
        <v>36</v>
      </c>
      <c r="D13" s="33">
        <v>2001</v>
      </c>
      <c r="E13" s="32" t="s">
        <v>22</v>
      </c>
      <c r="F13" s="20">
        <v>8.73</v>
      </c>
      <c r="G13" s="21">
        <f t="shared" si="0"/>
        <v>280</v>
      </c>
      <c r="H13" s="22"/>
      <c r="I13" s="23">
        <v>3.28</v>
      </c>
      <c r="J13" s="21">
        <f t="shared" si="1"/>
        <v>301</v>
      </c>
      <c r="K13" s="22"/>
      <c r="L13" s="23">
        <v>27.5</v>
      </c>
      <c r="M13" s="21">
        <f t="shared" si="2"/>
        <v>222</v>
      </c>
      <c r="N13" s="22"/>
      <c r="O13" s="24">
        <v>0.0027605324074074073</v>
      </c>
      <c r="P13" s="21">
        <f t="shared" si="3"/>
        <v>339</v>
      </c>
      <c r="Q13" s="25"/>
      <c r="R13" s="26">
        <f t="shared" si="4"/>
        <v>1142</v>
      </c>
      <c r="S13" s="27">
        <v>8</v>
      </c>
    </row>
    <row r="14" spans="1:19" s="1" customFormat="1" ht="15.75">
      <c r="A14" s="28">
        <v>65</v>
      </c>
      <c r="B14" s="29" t="s">
        <v>102</v>
      </c>
      <c r="C14" s="29" t="s">
        <v>103</v>
      </c>
      <c r="D14" s="30">
        <v>2001</v>
      </c>
      <c r="E14" s="31" t="s">
        <v>22</v>
      </c>
      <c r="F14" s="20">
        <v>8.36</v>
      </c>
      <c r="G14" s="21">
        <f t="shared" si="0"/>
        <v>317</v>
      </c>
      <c r="H14" s="22"/>
      <c r="I14" s="23">
        <v>3.48</v>
      </c>
      <c r="J14" s="21">
        <f t="shared" si="1"/>
        <v>326</v>
      </c>
      <c r="K14" s="22"/>
      <c r="L14" s="23">
        <v>21.5</v>
      </c>
      <c r="M14" s="21">
        <f t="shared" si="2"/>
        <v>166</v>
      </c>
      <c r="N14" s="22"/>
      <c r="O14" s="24">
        <v>0.002802199074074074</v>
      </c>
      <c r="P14" s="21">
        <f t="shared" si="3"/>
        <v>328</v>
      </c>
      <c r="Q14" s="25"/>
      <c r="R14" s="26">
        <f t="shared" si="4"/>
        <v>1137</v>
      </c>
      <c r="S14" s="27">
        <v>9</v>
      </c>
    </row>
    <row r="15" spans="1:19" ht="15.75">
      <c r="A15" s="28">
        <v>150</v>
      </c>
      <c r="B15" s="32" t="s">
        <v>104</v>
      </c>
      <c r="C15" s="32" t="s">
        <v>51</v>
      </c>
      <c r="D15" s="33">
        <v>2001</v>
      </c>
      <c r="E15" s="32" t="s">
        <v>98</v>
      </c>
      <c r="F15" s="20">
        <v>8.87</v>
      </c>
      <c r="G15" s="21">
        <f t="shared" si="0"/>
        <v>267</v>
      </c>
      <c r="H15" s="22"/>
      <c r="I15" s="23">
        <v>3.06</v>
      </c>
      <c r="J15" s="21">
        <f t="shared" si="1"/>
        <v>273</v>
      </c>
      <c r="K15" s="22"/>
      <c r="L15" s="23">
        <v>23.5</v>
      </c>
      <c r="M15" s="21">
        <f t="shared" si="2"/>
        <v>186</v>
      </c>
      <c r="N15" s="22"/>
      <c r="O15" s="24">
        <v>0.0028747685185185183</v>
      </c>
      <c r="P15" s="21">
        <f t="shared" si="3"/>
        <v>311</v>
      </c>
      <c r="Q15" s="25"/>
      <c r="R15" s="26">
        <f t="shared" si="4"/>
        <v>1037</v>
      </c>
      <c r="S15" s="27">
        <v>10</v>
      </c>
    </row>
    <row r="16" spans="1:19" s="1" customFormat="1" ht="15.75">
      <c r="A16" s="28">
        <v>67</v>
      </c>
      <c r="B16" s="32" t="s">
        <v>105</v>
      </c>
      <c r="C16" s="32" t="s">
        <v>106</v>
      </c>
      <c r="D16" s="33">
        <v>2001</v>
      </c>
      <c r="E16" s="32" t="s">
        <v>22</v>
      </c>
      <c r="F16" s="20">
        <v>9.16</v>
      </c>
      <c r="G16" s="21">
        <f t="shared" si="0"/>
        <v>241</v>
      </c>
      <c r="H16" s="22"/>
      <c r="I16" s="23">
        <v>3.11</v>
      </c>
      <c r="J16" s="21">
        <f t="shared" si="1"/>
        <v>280</v>
      </c>
      <c r="K16" s="22"/>
      <c r="L16" s="23">
        <v>20</v>
      </c>
      <c r="M16" s="21">
        <f t="shared" si="2"/>
        <v>152</v>
      </c>
      <c r="N16" s="22"/>
      <c r="O16" s="24" t="s">
        <v>81</v>
      </c>
      <c r="P16" s="21">
        <v>0</v>
      </c>
      <c r="Q16" s="25"/>
      <c r="R16" s="26">
        <f t="shared" si="4"/>
        <v>673</v>
      </c>
      <c r="S16" s="27">
        <v>11</v>
      </c>
    </row>
    <row r="17" spans="1:19" ht="15.75">
      <c r="A17" s="28"/>
      <c r="B17" s="31"/>
      <c r="C17" s="31"/>
      <c r="D17" s="30"/>
      <c r="E17" s="31"/>
      <c r="F17" s="20"/>
      <c r="G17" s="21" t="str">
        <f t="shared" si="0"/>
        <v> </v>
      </c>
      <c r="H17" s="22"/>
      <c r="I17" s="23"/>
      <c r="J17" s="21" t="str">
        <f t="shared" si="1"/>
        <v> </v>
      </c>
      <c r="K17" s="22"/>
      <c r="L17" s="23"/>
      <c r="M17" s="21" t="str">
        <f t="shared" si="2"/>
        <v> </v>
      </c>
      <c r="N17" s="22"/>
      <c r="O17" s="24"/>
      <c r="P17" s="21" t="str">
        <f aca="true" t="shared" si="5" ref="P17:P24">IF(O17&gt;0,ROUNDDOWN(((1000/(O17*86400))-2.158)/0.006,0)," ")</f>
        <v> </v>
      </c>
      <c r="Q17" s="25"/>
      <c r="R17" s="26"/>
      <c r="S17" s="27"/>
    </row>
    <row r="18" spans="1:19" ht="15.75">
      <c r="A18" s="28">
        <v>69</v>
      </c>
      <c r="B18" s="32" t="s">
        <v>107</v>
      </c>
      <c r="C18" s="32" t="s">
        <v>108</v>
      </c>
      <c r="D18" s="33">
        <v>2000</v>
      </c>
      <c r="E18" s="32" t="s">
        <v>22</v>
      </c>
      <c r="F18" s="20">
        <v>7.48</v>
      </c>
      <c r="G18" s="21">
        <f t="shared" si="0"/>
        <v>419</v>
      </c>
      <c r="H18" s="22"/>
      <c r="I18" s="23">
        <v>4.53</v>
      </c>
      <c r="J18" s="21">
        <f t="shared" si="1"/>
        <v>446</v>
      </c>
      <c r="K18" s="22"/>
      <c r="L18" s="23">
        <v>38</v>
      </c>
      <c r="M18" s="21">
        <f t="shared" si="2"/>
        <v>305</v>
      </c>
      <c r="N18" s="22"/>
      <c r="O18" s="24">
        <v>0.002753356481481481</v>
      </c>
      <c r="P18" s="21">
        <f t="shared" si="5"/>
        <v>340</v>
      </c>
      <c r="Q18" s="25"/>
      <c r="R18" s="26">
        <f aca="true" t="shared" si="6" ref="R18:R27">SUM(G18,J18,M18,P18)</f>
        <v>1510</v>
      </c>
      <c r="S18" s="27">
        <v>1</v>
      </c>
    </row>
    <row r="19" spans="1:19" ht="15.75">
      <c r="A19" s="28">
        <v>213</v>
      </c>
      <c r="B19" s="32" t="s">
        <v>109</v>
      </c>
      <c r="C19" s="32" t="s">
        <v>110</v>
      </c>
      <c r="D19" s="33">
        <v>2000</v>
      </c>
      <c r="E19" s="32" t="s">
        <v>111</v>
      </c>
      <c r="F19" s="20">
        <v>7.64</v>
      </c>
      <c r="G19" s="21">
        <f t="shared" si="0"/>
        <v>399</v>
      </c>
      <c r="H19" s="22"/>
      <c r="I19" s="23">
        <v>3.89</v>
      </c>
      <c r="J19" s="21">
        <f t="shared" si="1"/>
        <v>375</v>
      </c>
      <c r="K19" s="22"/>
      <c r="L19" s="23">
        <v>34.5</v>
      </c>
      <c r="M19" s="21">
        <f t="shared" si="2"/>
        <v>279</v>
      </c>
      <c r="N19" s="22"/>
      <c r="O19" s="24">
        <v>0.002440046296296296</v>
      </c>
      <c r="P19" s="21">
        <f t="shared" si="5"/>
        <v>430</v>
      </c>
      <c r="Q19" s="25"/>
      <c r="R19" s="26">
        <f t="shared" si="6"/>
        <v>1483</v>
      </c>
      <c r="S19" s="27">
        <v>2</v>
      </c>
    </row>
    <row r="20" spans="1:19" ht="15.75">
      <c r="A20" s="28">
        <v>215</v>
      </c>
      <c r="B20" s="32" t="s">
        <v>112</v>
      </c>
      <c r="C20" s="32" t="s">
        <v>113</v>
      </c>
      <c r="D20" s="33">
        <v>2000</v>
      </c>
      <c r="E20" s="32" t="s">
        <v>111</v>
      </c>
      <c r="F20" s="23">
        <v>8.02</v>
      </c>
      <c r="G20" s="21">
        <f t="shared" si="0"/>
        <v>354</v>
      </c>
      <c r="H20" s="22"/>
      <c r="I20" s="23">
        <v>3.5</v>
      </c>
      <c r="J20" s="21">
        <f t="shared" si="1"/>
        <v>329</v>
      </c>
      <c r="K20" s="22"/>
      <c r="L20" s="23">
        <v>33</v>
      </c>
      <c r="M20" s="21">
        <f t="shared" si="2"/>
        <v>267</v>
      </c>
      <c r="N20" s="22"/>
      <c r="O20" s="24">
        <v>0.0027837962962962964</v>
      </c>
      <c r="P20" s="21">
        <f t="shared" si="5"/>
        <v>333</v>
      </c>
      <c r="Q20" s="25"/>
      <c r="R20" s="26">
        <f t="shared" si="6"/>
        <v>1283</v>
      </c>
      <c r="S20" s="27">
        <v>3</v>
      </c>
    </row>
    <row r="21" spans="1:19" ht="15.75">
      <c r="A21" s="28">
        <v>176</v>
      </c>
      <c r="B21" s="29" t="s">
        <v>114</v>
      </c>
      <c r="C21" s="29" t="s">
        <v>115</v>
      </c>
      <c r="D21" s="30">
        <v>2000</v>
      </c>
      <c r="E21" s="31" t="s">
        <v>68</v>
      </c>
      <c r="F21" s="20">
        <v>8.5</v>
      </c>
      <c r="G21" s="21">
        <f t="shared" si="0"/>
        <v>303</v>
      </c>
      <c r="H21" s="22"/>
      <c r="I21" s="23">
        <v>3.6</v>
      </c>
      <c r="J21" s="21">
        <f t="shared" si="1"/>
        <v>341</v>
      </c>
      <c r="K21" s="22"/>
      <c r="L21" s="23">
        <v>35.5</v>
      </c>
      <c r="M21" s="21">
        <f t="shared" si="2"/>
        <v>287</v>
      </c>
      <c r="N21" s="22"/>
      <c r="O21" s="24">
        <v>0.0027875</v>
      </c>
      <c r="P21" s="21">
        <f t="shared" si="5"/>
        <v>332</v>
      </c>
      <c r="Q21" s="25"/>
      <c r="R21" s="26">
        <f t="shared" si="6"/>
        <v>1263</v>
      </c>
      <c r="S21" s="27">
        <v>4</v>
      </c>
    </row>
    <row r="22" spans="1:19" ht="15.75">
      <c r="A22" s="28">
        <v>204</v>
      </c>
      <c r="B22" s="29" t="s">
        <v>116</v>
      </c>
      <c r="C22" s="29" t="s">
        <v>117</v>
      </c>
      <c r="D22" s="30">
        <v>2000</v>
      </c>
      <c r="E22" s="31" t="s">
        <v>19</v>
      </c>
      <c r="F22" s="23">
        <v>8.22</v>
      </c>
      <c r="G22" s="21">
        <f t="shared" si="0"/>
        <v>332</v>
      </c>
      <c r="H22" s="22"/>
      <c r="I22" s="23">
        <v>3.55</v>
      </c>
      <c r="J22" s="21">
        <f t="shared" si="1"/>
        <v>335</v>
      </c>
      <c r="K22" s="22"/>
      <c r="L22" s="23">
        <v>30.5</v>
      </c>
      <c r="M22" s="21">
        <f t="shared" si="2"/>
        <v>247</v>
      </c>
      <c r="N22" s="22"/>
      <c r="O22" s="24">
        <v>0.0027653935185185186</v>
      </c>
      <c r="P22" s="21">
        <f t="shared" si="5"/>
        <v>337</v>
      </c>
      <c r="Q22" s="25"/>
      <c r="R22" s="26">
        <f t="shared" si="6"/>
        <v>1251</v>
      </c>
      <c r="S22" s="27">
        <v>5</v>
      </c>
    </row>
    <row r="23" spans="1:19" ht="15.75">
      <c r="A23" s="28">
        <v>148</v>
      </c>
      <c r="B23" s="32" t="s">
        <v>118</v>
      </c>
      <c r="C23" s="32" t="s">
        <v>119</v>
      </c>
      <c r="D23" s="33">
        <v>2000</v>
      </c>
      <c r="E23" s="32" t="s">
        <v>98</v>
      </c>
      <c r="F23" s="20">
        <v>8.43</v>
      </c>
      <c r="G23" s="21">
        <f t="shared" si="0"/>
        <v>310</v>
      </c>
      <c r="H23" s="22"/>
      <c r="I23" s="23">
        <v>3.31</v>
      </c>
      <c r="J23" s="21">
        <f t="shared" si="1"/>
        <v>305</v>
      </c>
      <c r="K23" s="22"/>
      <c r="L23" s="23">
        <v>23</v>
      </c>
      <c r="M23" s="21">
        <f t="shared" si="2"/>
        <v>181</v>
      </c>
      <c r="N23" s="22"/>
      <c r="O23" s="24">
        <v>0.0028800925925925925</v>
      </c>
      <c r="P23" s="21">
        <f t="shared" si="5"/>
        <v>310</v>
      </c>
      <c r="Q23" s="25"/>
      <c r="R23" s="26">
        <f t="shared" si="6"/>
        <v>1106</v>
      </c>
      <c r="S23" s="27">
        <v>6</v>
      </c>
    </row>
    <row r="24" spans="1:19" ht="15.75">
      <c r="A24" s="28">
        <v>179</v>
      </c>
      <c r="B24" s="29" t="s">
        <v>120</v>
      </c>
      <c r="C24" s="29" t="s">
        <v>121</v>
      </c>
      <c r="D24" s="30">
        <v>2000</v>
      </c>
      <c r="E24" s="31" t="s">
        <v>68</v>
      </c>
      <c r="F24" s="23">
        <v>8.59</v>
      </c>
      <c r="G24" s="21">
        <f t="shared" si="0"/>
        <v>294</v>
      </c>
      <c r="H24" s="22"/>
      <c r="I24" s="23">
        <v>3.46</v>
      </c>
      <c r="J24" s="21">
        <f t="shared" si="1"/>
        <v>324</v>
      </c>
      <c r="K24" s="22"/>
      <c r="L24" s="23">
        <v>27.5</v>
      </c>
      <c r="M24" s="21">
        <f t="shared" si="2"/>
        <v>222</v>
      </c>
      <c r="N24" s="22"/>
      <c r="O24" s="24">
        <v>0.003164351851851852</v>
      </c>
      <c r="P24" s="21">
        <f t="shared" si="5"/>
        <v>249</v>
      </c>
      <c r="Q24" s="25"/>
      <c r="R24" s="26">
        <f t="shared" si="6"/>
        <v>1089</v>
      </c>
      <c r="S24" s="27">
        <v>7</v>
      </c>
    </row>
    <row r="25" spans="1:19" ht="15.75">
      <c r="A25" s="28">
        <v>68</v>
      </c>
      <c r="B25" s="32" t="s">
        <v>122</v>
      </c>
      <c r="C25" s="32" t="s">
        <v>79</v>
      </c>
      <c r="D25" s="33">
        <v>2000</v>
      </c>
      <c r="E25" s="32" t="s">
        <v>22</v>
      </c>
      <c r="F25" s="20">
        <v>7.85</v>
      </c>
      <c r="G25" s="21">
        <f t="shared" si="0"/>
        <v>373</v>
      </c>
      <c r="H25" s="22"/>
      <c r="I25" s="23">
        <v>3.83</v>
      </c>
      <c r="J25" s="21">
        <f t="shared" si="1"/>
        <v>368</v>
      </c>
      <c r="K25" s="22"/>
      <c r="L25" s="23">
        <v>37.5</v>
      </c>
      <c r="M25" s="21">
        <f t="shared" si="2"/>
        <v>302</v>
      </c>
      <c r="N25" s="22"/>
      <c r="O25" s="24" t="s">
        <v>81</v>
      </c>
      <c r="P25" s="21">
        <v>0</v>
      </c>
      <c r="Q25" s="25"/>
      <c r="R25" s="26">
        <f t="shared" si="6"/>
        <v>1043</v>
      </c>
      <c r="S25" s="27">
        <v>8</v>
      </c>
    </row>
    <row r="26" spans="1:19" ht="15.75">
      <c r="A26" s="28">
        <v>111</v>
      </c>
      <c r="B26" s="32" t="s">
        <v>123</v>
      </c>
      <c r="C26" s="32" t="s">
        <v>103</v>
      </c>
      <c r="D26" s="33">
        <v>2000</v>
      </c>
      <c r="E26" s="32" t="s">
        <v>70</v>
      </c>
      <c r="F26" s="20">
        <v>8.99</v>
      </c>
      <c r="G26" s="21">
        <f t="shared" si="0"/>
        <v>256</v>
      </c>
      <c r="H26" s="22"/>
      <c r="I26" s="23">
        <v>3.22</v>
      </c>
      <c r="J26" s="21">
        <f t="shared" si="1"/>
        <v>294</v>
      </c>
      <c r="K26" s="22"/>
      <c r="L26" s="23">
        <v>23</v>
      </c>
      <c r="M26" s="21">
        <f t="shared" si="2"/>
        <v>181</v>
      </c>
      <c r="N26" s="22"/>
      <c r="O26" s="24">
        <v>0.0034710648148148144</v>
      </c>
      <c r="P26" s="21">
        <f>IF(O26&gt;0,ROUNDDOWN(((1000/(O26*86400))-2.158)/0.006,0)," ")</f>
        <v>196</v>
      </c>
      <c r="Q26" s="25"/>
      <c r="R26" s="26">
        <f t="shared" si="6"/>
        <v>927</v>
      </c>
      <c r="S26" s="27">
        <v>9</v>
      </c>
    </row>
    <row r="27" spans="1:19" ht="15.75">
      <c r="A27" s="28">
        <v>142</v>
      </c>
      <c r="B27" s="32" t="s">
        <v>124</v>
      </c>
      <c r="C27" s="32" t="s">
        <v>85</v>
      </c>
      <c r="D27" s="33">
        <v>2000</v>
      </c>
      <c r="E27" s="32" t="s">
        <v>98</v>
      </c>
      <c r="F27" s="20">
        <v>9.78</v>
      </c>
      <c r="G27" s="21">
        <f t="shared" si="0"/>
        <v>191</v>
      </c>
      <c r="H27" s="22"/>
      <c r="I27" s="23">
        <v>3</v>
      </c>
      <c r="J27" s="21">
        <f t="shared" si="1"/>
        <v>265</v>
      </c>
      <c r="K27" s="22"/>
      <c r="L27" s="23">
        <v>19.5</v>
      </c>
      <c r="M27" s="21">
        <f t="shared" si="2"/>
        <v>146</v>
      </c>
      <c r="N27" s="22"/>
      <c r="O27" s="24">
        <v>0.002897337962962963</v>
      </c>
      <c r="P27" s="21">
        <f>IF(O27&gt;0,ROUNDDOWN(((1000/(O27*86400))-2.158)/0.006,0)," ")</f>
        <v>306</v>
      </c>
      <c r="Q27" s="25"/>
      <c r="R27" s="26">
        <f t="shared" si="6"/>
        <v>908</v>
      </c>
      <c r="S27" s="27">
        <v>10</v>
      </c>
    </row>
    <row r="28" spans="1:19" ht="15.75">
      <c r="A28" s="28"/>
      <c r="B28" s="29"/>
      <c r="C28" s="29"/>
      <c r="D28" s="44"/>
      <c r="E28" s="29"/>
      <c r="F28" s="23"/>
      <c r="G28" s="21" t="str">
        <f t="shared" si="0"/>
        <v> </v>
      </c>
      <c r="H28" s="22"/>
      <c r="I28" s="23"/>
      <c r="J28" s="21" t="str">
        <f t="shared" si="1"/>
        <v> </v>
      </c>
      <c r="K28" s="22"/>
      <c r="L28" s="23"/>
      <c r="M28" s="21" t="str">
        <f t="shared" si="2"/>
        <v> </v>
      </c>
      <c r="N28" s="22"/>
      <c r="O28" s="24"/>
      <c r="P28" s="21" t="str">
        <f>IF(O28&gt;0,ROUNDDOWN(((1000/(O28*86400))-2.158)/0.006,0)," ")</f>
        <v> </v>
      </c>
      <c r="Q28" s="25"/>
      <c r="R28" s="26"/>
      <c r="S28" s="27"/>
    </row>
    <row r="29" spans="16:19" ht="12.75">
      <c r="P29" s="41"/>
      <c r="Q29" s="41"/>
      <c r="R29" s="41"/>
      <c r="S29" s="41"/>
    </row>
    <row r="30" spans="16:19" ht="12.75">
      <c r="P30" s="41"/>
      <c r="Q30" s="41"/>
      <c r="R30" s="41"/>
      <c r="S30" s="41"/>
    </row>
    <row r="31" spans="16:19" ht="12.75">
      <c r="P31" s="41"/>
      <c r="Q31" s="41"/>
      <c r="R31" s="41"/>
      <c r="S31" s="41"/>
    </row>
    <row r="32" spans="16:19" ht="12.75">
      <c r="P32" s="41"/>
      <c r="Q32" s="41"/>
      <c r="R32" s="41"/>
      <c r="S32" s="41"/>
    </row>
    <row r="33" spans="16:19" ht="12.75">
      <c r="P33" s="41"/>
      <c r="Q33" s="41"/>
      <c r="R33" s="41"/>
      <c r="S33" s="41"/>
    </row>
    <row r="34" spans="16:19" ht="12.75">
      <c r="P34" s="41"/>
      <c r="Q34" s="41"/>
      <c r="R34" s="41"/>
      <c r="S34" s="41"/>
    </row>
    <row r="35" spans="16:19" ht="12.75">
      <c r="P35" s="41"/>
      <c r="Q35" s="41"/>
      <c r="R35" s="41"/>
      <c r="S35" s="41"/>
    </row>
    <row r="36" spans="16:19" ht="12.75">
      <c r="P36" s="41"/>
      <c r="Q36" s="41"/>
      <c r="R36" s="41"/>
      <c r="S36" s="41"/>
    </row>
    <row r="37" spans="16:19" ht="12.75">
      <c r="P37" s="41"/>
      <c r="Q37" s="41"/>
      <c r="R37" s="41"/>
      <c r="S37" s="41"/>
    </row>
    <row r="38" spans="16:19" ht="12.75">
      <c r="P38" s="41"/>
      <c r="Q38" s="41"/>
      <c r="R38" s="41"/>
      <c r="S38" s="41"/>
    </row>
    <row r="39" spans="16:19" ht="12.75">
      <c r="P39" s="41"/>
      <c r="Q39" s="41"/>
      <c r="R39" s="41"/>
      <c r="S39" s="41"/>
    </row>
    <row r="40" spans="16:19" ht="12.75">
      <c r="P40" s="41"/>
      <c r="Q40" s="41"/>
      <c r="R40" s="41"/>
      <c r="S40" s="41"/>
    </row>
    <row r="41" spans="16:19" ht="12.75">
      <c r="P41" s="41"/>
      <c r="Q41" s="41"/>
      <c r="R41" s="41"/>
      <c r="S41" s="41"/>
    </row>
    <row r="42" spans="16:19" ht="12.75">
      <c r="P42" s="41"/>
      <c r="Q42" s="41"/>
      <c r="R42" s="41"/>
      <c r="S42" s="41"/>
    </row>
    <row r="43" spans="16:19" ht="12.75">
      <c r="P43" s="41"/>
      <c r="Q43" s="41"/>
      <c r="R43" s="41"/>
      <c r="S43" s="41"/>
    </row>
    <row r="44" spans="16:19" ht="12.75">
      <c r="P44" s="41"/>
      <c r="Q44" s="41"/>
      <c r="R44" s="41"/>
      <c r="S44" s="41"/>
    </row>
    <row r="45" spans="16:19" ht="12.75">
      <c r="P45" s="41"/>
      <c r="Q45" s="41"/>
      <c r="R45" s="41"/>
      <c r="S45" s="41"/>
    </row>
    <row r="46" spans="16:19" ht="12.75">
      <c r="P46" s="41"/>
      <c r="Q46" s="41"/>
      <c r="R46" s="41"/>
      <c r="S46" s="41"/>
    </row>
    <row r="47" spans="16:19" ht="12.75">
      <c r="P47" s="41"/>
      <c r="Q47" s="41"/>
      <c r="R47" s="41"/>
      <c r="S47" s="41"/>
    </row>
    <row r="48" spans="16:19" ht="12.75">
      <c r="P48" s="41"/>
      <c r="Q48" s="41"/>
      <c r="R48" s="41"/>
      <c r="S48" s="41"/>
    </row>
    <row r="49" spans="16:19" ht="12.75">
      <c r="P49" s="41"/>
      <c r="Q49" s="41"/>
      <c r="R49" s="41"/>
      <c r="S49" s="41"/>
    </row>
    <row r="50" spans="16:19" ht="12.75">
      <c r="P50" s="41"/>
      <c r="Q50" s="41"/>
      <c r="R50" s="41"/>
      <c r="S50" s="41"/>
    </row>
    <row r="51" spans="16:19" ht="12.75">
      <c r="P51" s="41"/>
      <c r="Q51" s="41"/>
      <c r="R51" s="41"/>
      <c r="S51" s="41"/>
    </row>
    <row r="52" spans="16:19" ht="12.75">
      <c r="P52" s="41"/>
      <c r="Q52" s="41"/>
      <c r="R52" s="41"/>
      <c r="S52" s="41"/>
    </row>
    <row r="53" spans="16:19" ht="12.75">
      <c r="P53" s="41"/>
      <c r="Q53" s="41"/>
      <c r="R53" s="41"/>
      <c r="S53" s="41"/>
    </row>
    <row r="54" spans="16:19" ht="12.75">
      <c r="P54" s="41"/>
      <c r="Q54" s="41"/>
      <c r="R54" s="41"/>
      <c r="S54" s="41"/>
    </row>
    <row r="55" spans="16:19" ht="12.75">
      <c r="P55" s="41"/>
      <c r="Q55" s="41"/>
      <c r="R55" s="41"/>
      <c r="S55" s="41"/>
    </row>
  </sheetData>
  <sheetProtection/>
  <mergeCells count="12">
    <mergeCell ref="O3:Q3"/>
    <mergeCell ref="R3:S3"/>
    <mergeCell ref="A1:I1"/>
    <mergeCell ref="L1:N1"/>
    <mergeCell ref="A3:A4"/>
    <mergeCell ref="B3:B4"/>
    <mergeCell ref="C3:C4"/>
    <mergeCell ref="D3:D4"/>
    <mergeCell ref="E3:E4"/>
    <mergeCell ref="F3:H3"/>
    <mergeCell ref="I3:K3"/>
    <mergeCell ref="L3:N3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1" sqref="A1:I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7.33203125" style="3" customWidth="1"/>
    <col min="13" max="13" width="5.83203125" style="0" customWidth="1"/>
    <col min="14" max="14" width="2.83203125" style="0" customWidth="1"/>
    <col min="15" max="15" width="7.33203125" style="3" customWidth="1"/>
    <col min="16" max="16" width="5.83203125" style="0" customWidth="1"/>
    <col min="17" max="17" width="2.83203125" style="0" customWidth="1"/>
    <col min="18" max="18" width="10.83203125" style="4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6" customFormat="1" ht="18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L1" s="66"/>
      <c r="M1" s="5"/>
      <c r="O1" s="73"/>
      <c r="P1" s="73"/>
      <c r="Q1" s="73"/>
      <c r="R1" s="7"/>
      <c r="S1" s="8" t="s">
        <v>125</v>
      </c>
      <c r="V1" s="8" t="s">
        <v>126</v>
      </c>
    </row>
    <row r="2" ht="12.75" customHeight="1"/>
    <row r="3" spans="1:22" ht="15.75">
      <c r="A3" s="74" t="s">
        <v>3</v>
      </c>
      <c r="B3" s="68" t="s">
        <v>4</v>
      </c>
      <c r="C3" s="68" t="s">
        <v>5</v>
      </c>
      <c r="D3" s="74" t="s">
        <v>6</v>
      </c>
      <c r="E3" s="68" t="s">
        <v>7</v>
      </c>
      <c r="F3" s="69" t="s">
        <v>127</v>
      </c>
      <c r="G3" s="69"/>
      <c r="H3" s="69"/>
      <c r="I3" s="69" t="s">
        <v>128</v>
      </c>
      <c r="J3" s="69"/>
      <c r="K3" s="69"/>
      <c r="L3" s="70" t="s">
        <v>9</v>
      </c>
      <c r="M3" s="70"/>
      <c r="N3" s="70"/>
      <c r="O3" s="70" t="s">
        <v>129</v>
      </c>
      <c r="P3" s="70"/>
      <c r="Q3" s="70"/>
      <c r="R3" s="70" t="s">
        <v>47</v>
      </c>
      <c r="S3" s="70"/>
      <c r="T3" s="70"/>
      <c r="U3" s="71" t="s">
        <v>12</v>
      </c>
      <c r="V3" s="71"/>
    </row>
    <row r="4" spans="1:22" s="1" customFormat="1" ht="15.75">
      <c r="A4" s="74"/>
      <c r="B4" s="68"/>
      <c r="C4" s="68"/>
      <c r="D4" s="74"/>
      <c r="E4" s="68"/>
      <c r="F4" s="9" t="s">
        <v>13</v>
      </c>
      <c r="G4" s="10" t="s">
        <v>14</v>
      </c>
      <c r="H4" s="11"/>
      <c r="I4" s="9" t="s">
        <v>13</v>
      </c>
      <c r="J4" s="10" t="s">
        <v>14</v>
      </c>
      <c r="K4" s="11"/>
      <c r="L4" s="12" t="s">
        <v>15</v>
      </c>
      <c r="M4" s="10" t="s">
        <v>14</v>
      </c>
      <c r="N4" s="11"/>
      <c r="O4" s="12" t="s">
        <v>15</v>
      </c>
      <c r="P4" s="10" t="s">
        <v>14</v>
      </c>
      <c r="Q4" s="11"/>
      <c r="R4" s="13" t="s">
        <v>13</v>
      </c>
      <c r="S4" s="10" t="s">
        <v>14</v>
      </c>
      <c r="T4" s="11"/>
      <c r="U4" s="14" t="s">
        <v>14</v>
      </c>
      <c r="V4" s="15" t="s">
        <v>16</v>
      </c>
    </row>
    <row r="5" spans="1:22" ht="15.75">
      <c r="A5" s="28"/>
      <c r="B5" s="65"/>
      <c r="C5" s="29"/>
      <c r="D5" s="44"/>
      <c r="E5" s="29"/>
      <c r="F5" s="20"/>
      <c r="G5" s="21" t="str">
        <f aca="true" t="shared" si="0" ref="G5:G25">IF(F5&gt;0,ROUNDDOWN(((75/F5)-4.1)/0.00664,0)," ")</f>
        <v> </v>
      </c>
      <c r="H5" s="22"/>
      <c r="I5" s="20"/>
      <c r="J5" s="21" t="str">
        <f aca="true" t="shared" si="1" ref="J5:J12">IF(I5&gt;0,ROUNDDOWN(((60/I5)-3.04)/0.0056,0)," ")</f>
        <v> </v>
      </c>
      <c r="K5" s="22"/>
      <c r="L5" s="23"/>
      <c r="M5" s="21" t="str">
        <f aca="true" t="shared" si="2" ref="M5:M30">IF(L5&gt;0,ROUNDDOWN((SQRT(L5)-1.15028)/0.00219,0)," ")</f>
        <v> </v>
      </c>
      <c r="N5" s="22"/>
      <c r="O5" s="23"/>
      <c r="P5" s="21" t="str">
        <f aca="true" t="shared" si="3" ref="P5:P30">IF(O5&gt;0,ROUNDDOWN((SQRT(O5)-1.936)/0.0124,0)," ")</f>
        <v> </v>
      </c>
      <c r="Q5" s="22"/>
      <c r="R5" s="24"/>
      <c r="S5" s="21" t="str">
        <f aca="true" t="shared" si="4" ref="S5:S30">IF(R5&gt;0,ROUNDDOWN(((1000/(R5*86400))-2.158)/0.006,0)," ")</f>
        <v> </v>
      </c>
      <c r="T5" s="25"/>
      <c r="U5" s="26">
        <f aca="true" t="shared" si="5" ref="U5:U26">SUM(G5,J5,M5,P5,S5)</f>
        <v>0</v>
      </c>
      <c r="V5" s="27"/>
    </row>
    <row r="6" spans="1:22" ht="15.75">
      <c r="A6" s="28">
        <v>200</v>
      </c>
      <c r="B6" s="32" t="s">
        <v>130</v>
      </c>
      <c r="C6" s="32" t="s">
        <v>131</v>
      </c>
      <c r="D6" s="33">
        <v>1999</v>
      </c>
      <c r="E6" s="32" t="s">
        <v>19</v>
      </c>
      <c r="F6" s="20">
        <v>11.01</v>
      </c>
      <c r="G6" s="21">
        <f t="shared" si="0"/>
        <v>408</v>
      </c>
      <c r="H6" s="22" t="s">
        <v>132</v>
      </c>
      <c r="I6" s="20">
        <v>11.18</v>
      </c>
      <c r="J6" s="21">
        <f t="shared" si="1"/>
        <v>415</v>
      </c>
      <c r="K6" s="22" t="s">
        <v>132</v>
      </c>
      <c r="L6" s="23">
        <v>4.2</v>
      </c>
      <c r="M6" s="21">
        <f t="shared" si="2"/>
        <v>410</v>
      </c>
      <c r="N6" s="22"/>
      <c r="O6" s="23">
        <v>33.5</v>
      </c>
      <c r="P6" s="21">
        <f t="shared" si="3"/>
        <v>310</v>
      </c>
      <c r="Q6" s="22"/>
      <c r="R6" s="24">
        <v>0.0023627314814814813</v>
      </c>
      <c r="S6" s="21">
        <f t="shared" si="4"/>
        <v>456</v>
      </c>
      <c r="T6" s="25"/>
      <c r="U6" s="26">
        <f t="shared" si="5"/>
        <v>1999</v>
      </c>
      <c r="V6" s="27">
        <v>1</v>
      </c>
    </row>
    <row r="7" spans="1:22" ht="15.75">
      <c r="A7" s="28">
        <v>120</v>
      </c>
      <c r="B7" s="32" t="s">
        <v>133</v>
      </c>
      <c r="C7" s="32" t="s">
        <v>134</v>
      </c>
      <c r="D7" s="33">
        <v>1999</v>
      </c>
      <c r="E7" s="32" t="s">
        <v>135</v>
      </c>
      <c r="F7" s="20">
        <v>10.79</v>
      </c>
      <c r="G7" s="21">
        <f t="shared" si="0"/>
        <v>429</v>
      </c>
      <c r="H7" s="22" t="s">
        <v>132</v>
      </c>
      <c r="I7" s="20">
        <v>11.17</v>
      </c>
      <c r="J7" s="21">
        <f t="shared" si="1"/>
        <v>416</v>
      </c>
      <c r="K7" s="22" t="s">
        <v>132</v>
      </c>
      <c r="L7" s="23">
        <v>4.52</v>
      </c>
      <c r="M7" s="21">
        <f t="shared" si="2"/>
        <v>445</v>
      </c>
      <c r="N7" s="22"/>
      <c r="O7" s="23">
        <v>32</v>
      </c>
      <c r="P7" s="21">
        <f t="shared" si="3"/>
        <v>300</v>
      </c>
      <c r="Q7" s="22"/>
      <c r="R7" s="24">
        <v>0.0027894675925925925</v>
      </c>
      <c r="S7" s="21">
        <f t="shared" si="4"/>
        <v>331</v>
      </c>
      <c r="T7" s="25"/>
      <c r="U7" s="26">
        <f t="shared" si="5"/>
        <v>1921</v>
      </c>
      <c r="V7" s="27">
        <v>2</v>
      </c>
    </row>
    <row r="8" spans="1:22" ht="15.75">
      <c r="A8" s="28">
        <v>107</v>
      </c>
      <c r="B8" s="32" t="s">
        <v>136</v>
      </c>
      <c r="C8" s="32" t="s">
        <v>137</v>
      </c>
      <c r="D8" s="33">
        <v>1999</v>
      </c>
      <c r="E8" s="32" t="s">
        <v>70</v>
      </c>
      <c r="F8" s="20">
        <v>11.19</v>
      </c>
      <c r="G8" s="21">
        <f t="shared" si="0"/>
        <v>391</v>
      </c>
      <c r="H8" s="22" t="s">
        <v>138</v>
      </c>
      <c r="I8" s="20">
        <v>11.43</v>
      </c>
      <c r="J8" s="21">
        <f t="shared" si="1"/>
        <v>394</v>
      </c>
      <c r="K8" s="22" t="s">
        <v>138</v>
      </c>
      <c r="L8" s="23">
        <v>3.69</v>
      </c>
      <c r="M8" s="21">
        <f t="shared" si="2"/>
        <v>351</v>
      </c>
      <c r="N8" s="22"/>
      <c r="O8" s="23">
        <v>48</v>
      </c>
      <c r="P8" s="21">
        <f t="shared" si="3"/>
        <v>402</v>
      </c>
      <c r="Q8" s="22"/>
      <c r="R8" s="24">
        <v>0.0027246527777777777</v>
      </c>
      <c r="S8" s="21">
        <f t="shared" si="4"/>
        <v>348</v>
      </c>
      <c r="T8" s="25"/>
      <c r="U8" s="26">
        <f t="shared" si="5"/>
        <v>1886</v>
      </c>
      <c r="V8" s="27">
        <v>3</v>
      </c>
    </row>
    <row r="9" spans="1:22" ht="15.75">
      <c r="A9" s="28">
        <v>177</v>
      </c>
      <c r="B9" s="32" t="s">
        <v>139</v>
      </c>
      <c r="C9" s="32" t="s">
        <v>85</v>
      </c>
      <c r="D9" s="33">
        <v>1999</v>
      </c>
      <c r="E9" s="32" t="s">
        <v>68</v>
      </c>
      <c r="F9" s="20">
        <v>11.68</v>
      </c>
      <c r="G9" s="21">
        <f t="shared" si="0"/>
        <v>349</v>
      </c>
      <c r="H9" s="22" t="s">
        <v>138</v>
      </c>
      <c r="I9" s="20">
        <v>12.05</v>
      </c>
      <c r="J9" s="21">
        <f t="shared" si="1"/>
        <v>346</v>
      </c>
      <c r="K9" s="22" t="s">
        <v>138</v>
      </c>
      <c r="L9" s="23">
        <v>4.1</v>
      </c>
      <c r="M9" s="21">
        <f t="shared" si="2"/>
        <v>399</v>
      </c>
      <c r="N9" s="22"/>
      <c r="O9" s="23">
        <v>30</v>
      </c>
      <c r="P9" s="21">
        <f t="shared" si="3"/>
        <v>285</v>
      </c>
      <c r="Q9" s="22"/>
      <c r="R9" s="24">
        <v>0.0024961805555555553</v>
      </c>
      <c r="S9" s="21">
        <f t="shared" si="4"/>
        <v>413</v>
      </c>
      <c r="T9" s="25"/>
      <c r="U9" s="26">
        <f t="shared" si="5"/>
        <v>1792</v>
      </c>
      <c r="V9" s="27">
        <v>4</v>
      </c>
    </row>
    <row r="10" spans="1:22" ht="15.75">
      <c r="A10" s="28">
        <v>112</v>
      </c>
      <c r="B10" s="32" t="s">
        <v>140</v>
      </c>
      <c r="C10" s="32" t="s">
        <v>141</v>
      </c>
      <c r="D10" s="33">
        <v>1999</v>
      </c>
      <c r="E10" s="32" t="s">
        <v>70</v>
      </c>
      <c r="F10" s="20">
        <v>11.72</v>
      </c>
      <c r="G10" s="21">
        <f t="shared" si="0"/>
        <v>346</v>
      </c>
      <c r="H10" s="22" t="s">
        <v>138</v>
      </c>
      <c r="I10" s="20">
        <v>12.65</v>
      </c>
      <c r="J10" s="21">
        <f t="shared" si="1"/>
        <v>304</v>
      </c>
      <c r="K10" s="22" t="s">
        <v>138</v>
      </c>
      <c r="L10" s="23">
        <v>3.98</v>
      </c>
      <c r="M10" s="21">
        <f t="shared" si="2"/>
        <v>385</v>
      </c>
      <c r="N10" s="22"/>
      <c r="O10" s="23">
        <v>30.5</v>
      </c>
      <c r="P10" s="21">
        <f t="shared" si="3"/>
        <v>289</v>
      </c>
      <c r="Q10" s="22"/>
      <c r="R10" s="24">
        <v>0.0027652777777777775</v>
      </c>
      <c r="S10" s="21">
        <f t="shared" si="4"/>
        <v>337</v>
      </c>
      <c r="T10" s="25"/>
      <c r="U10" s="26">
        <f t="shared" si="5"/>
        <v>1661</v>
      </c>
      <c r="V10" s="27">
        <v>5</v>
      </c>
    </row>
    <row r="11" spans="1:22" s="1" customFormat="1" ht="15.75">
      <c r="A11" s="28">
        <v>70</v>
      </c>
      <c r="B11" s="29" t="s">
        <v>79</v>
      </c>
      <c r="C11" s="29" t="s">
        <v>142</v>
      </c>
      <c r="D11" s="30">
        <v>1999</v>
      </c>
      <c r="E11" s="31" t="s">
        <v>22</v>
      </c>
      <c r="F11" s="20">
        <v>12.2</v>
      </c>
      <c r="G11" s="21">
        <f t="shared" si="0"/>
        <v>308</v>
      </c>
      <c r="H11" s="22" t="s">
        <v>138</v>
      </c>
      <c r="I11" s="20">
        <v>12.54</v>
      </c>
      <c r="J11" s="21">
        <f t="shared" si="1"/>
        <v>311</v>
      </c>
      <c r="K11" s="22" t="s">
        <v>138</v>
      </c>
      <c r="L11" s="23">
        <v>3.57</v>
      </c>
      <c r="M11" s="21">
        <f t="shared" si="2"/>
        <v>337</v>
      </c>
      <c r="N11" s="22"/>
      <c r="O11" s="23">
        <v>28</v>
      </c>
      <c r="P11" s="21">
        <f t="shared" si="3"/>
        <v>270</v>
      </c>
      <c r="Q11" s="22"/>
      <c r="R11" s="24">
        <v>0.0028150462962962964</v>
      </c>
      <c r="S11" s="21">
        <f t="shared" si="4"/>
        <v>325</v>
      </c>
      <c r="T11" s="25"/>
      <c r="U11" s="26">
        <f t="shared" si="5"/>
        <v>1551</v>
      </c>
      <c r="V11" s="27">
        <v>6</v>
      </c>
    </row>
    <row r="12" spans="1:22" ht="15.75">
      <c r="A12" s="28">
        <v>72</v>
      </c>
      <c r="B12" s="32" t="s">
        <v>143</v>
      </c>
      <c r="C12" s="32" t="s">
        <v>144</v>
      </c>
      <c r="D12" s="33">
        <v>1999</v>
      </c>
      <c r="E12" s="32" t="s">
        <v>22</v>
      </c>
      <c r="F12" s="20">
        <v>12.09</v>
      </c>
      <c r="G12" s="21">
        <f t="shared" si="0"/>
        <v>316</v>
      </c>
      <c r="H12" s="22" t="s">
        <v>132</v>
      </c>
      <c r="I12" s="20">
        <v>12.33</v>
      </c>
      <c r="J12" s="21">
        <f t="shared" si="1"/>
        <v>326</v>
      </c>
      <c r="K12" s="22" t="s">
        <v>132</v>
      </c>
      <c r="L12" s="23">
        <v>3.42</v>
      </c>
      <c r="M12" s="21">
        <f t="shared" si="2"/>
        <v>319</v>
      </c>
      <c r="N12" s="22"/>
      <c r="O12" s="23">
        <v>30</v>
      </c>
      <c r="P12" s="21">
        <f t="shared" si="3"/>
        <v>285</v>
      </c>
      <c r="Q12" s="22"/>
      <c r="R12" s="24">
        <v>0.003090740740740741</v>
      </c>
      <c r="S12" s="21">
        <f t="shared" si="4"/>
        <v>264</v>
      </c>
      <c r="T12" s="25"/>
      <c r="U12" s="26">
        <f t="shared" si="5"/>
        <v>1510</v>
      </c>
      <c r="V12" s="27">
        <v>7</v>
      </c>
    </row>
    <row r="13" spans="1:22" ht="15.75">
      <c r="A13" s="28">
        <v>254</v>
      </c>
      <c r="B13" s="29" t="s">
        <v>145</v>
      </c>
      <c r="C13" s="29" t="s">
        <v>146</v>
      </c>
      <c r="D13" s="30">
        <v>1999</v>
      </c>
      <c r="E13" s="31" t="s">
        <v>59</v>
      </c>
      <c r="F13" s="20">
        <v>11.21</v>
      </c>
      <c r="G13" s="21">
        <f t="shared" si="0"/>
        <v>390</v>
      </c>
      <c r="H13" s="22" t="s">
        <v>132</v>
      </c>
      <c r="I13" s="20" t="s">
        <v>147</v>
      </c>
      <c r="J13" s="21">
        <v>0</v>
      </c>
      <c r="K13" s="22"/>
      <c r="L13" s="23">
        <v>3.39</v>
      </c>
      <c r="M13" s="21">
        <f t="shared" si="2"/>
        <v>315</v>
      </c>
      <c r="N13" s="22"/>
      <c r="O13" s="23">
        <v>33.5</v>
      </c>
      <c r="P13" s="21">
        <f t="shared" si="3"/>
        <v>310</v>
      </c>
      <c r="Q13" s="22"/>
      <c r="R13" s="24">
        <v>0.0024896990740740743</v>
      </c>
      <c r="S13" s="21">
        <f t="shared" si="4"/>
        <v>415</v>
      </c>
      <c r="T13" s="25"/>
      <c r="U13" s="26">
        <f t="shared" si="5"/>
        <v>1430</v>
      </c>
      <c r="V13" s="27">
        <v>8</v>
      </c>
    </row>
    <row r="14" spans="1:22" ht="15.75">
      <c r="A14" s="28">
        <v>115</v>
      </c>
      <c r="B14" s="45" t="s">
        <v>148</v>
      </c>
      <c r="C14" s="45" t="s">
        <v>63</v>
      </c>
      <c r="D14" s="30">
        <v>1999</v>
      </c>
      <c r="E14" s="45" t="s">
        <v>70</v>
      </c>
      <c r="F14" s="20">
        <v>12.24</v>
      </c>
      <c r="G14" s="21">
        <f t="shared" si="0"/>
        <v>305</v>
      </c>
      <c r="H14" s="22" t="s">
        <v>138</v>
      </c>
      <c r="I14" s="20">
        <v>14.42</v>
      </c>
      <c r="J14" s="21">
        <f>IF(I14&gt;0,ROUNDDOWN(((60/I14)-3.04)/0.0056,0)," ")</f>
        <v>200</v>
      </c>
      <c r="K14" s="22" t="s">
        <v>138</v>
      </c>
      <c r="L14" s="23">
        <v>3.16</v>
      </c>
      <c r="M14" s="21">
        <f t="shared" si="2"/>
        <v>286</v>
      </c>
      <c r="N14" s="22"/>
      <c r="O14" s="23">
        <v>28</v>
      </c>
      <c r="P14" s="21">
        <f t="shared" si="3"/>
        <v>270</v>
      </c>
      <c r="Q14" s="22"/>
      <c r="R14" s="24">
        <v>0.0030092592592592593</v>
      </c>
      <c r="S14" s="21">
        <f t="shared" si="4"/>
        <v>281</v>
      </c>
      <c r="T14" s="25"/>
      <c r="U14" s="26">
        <f t="shared" si="5"/>
        <v>1342</v>
      </c>
      <c r="V14" s="27">
        <v>9</v>
      </c>
    </row>
    <row r="15" spans="1:22" s="1" customFormat="1" ht="15.75">
      <c r="A15" s="28">
        <v>252</v>
      </c>
      <c r="B15" s="45" t="s">
        <v>57</v>
      </c>
      <c r="C15" s="45" t="s">
        <v>92</v>
      </c>
      <c r="D15" s="30">
        <v>1999</v>
      </c>
      <c r="E15" s="31" t="s">
        <v>59</v>
      </c>
      <c r="F15" s="20">
        <v>11.8</v>
      </c>
      <c r="G15" s="21">
        <f t="shared" si="0"/>
        <v>339</v>
      </c>
      <c r="H15" s="22" t="s">
        <v>132</v>
      </c>
      <c r="I15" s="20" t="s">
        <v>81</v>
      </c>
      <c r="J15" s="21">
        <v>0</v>
      </c>
      <c r="K15" s="22"/>
      <c r="L15" s="23">
        <v>3.57</v>
      </c>
      <c r="M15" s="21">
        <f t="shared" si="2"/>
        <v>337</v>
      </c>
      <c r="N15" s="22"/>
      <c r="O15" s="23">
        <v>37.5</v>
      </c>
      <c r="P15" s="21">
        <f t="shared" si="3"/>
        <v>337</v>
      </c>
      <c r="Q15" s="22"/>
      <c r="R15" s="24">
        <v>0.0028828703703703707</v>
      </c>
      <c r="S15" s="21">
        <f t="shared" si="4"/>
        <v>309</v>
      </c>
      <c r="T15" s="25"/>
      <c r="U15" s="26">
        <f t="shared" si="5"/>
        <v>1322</v>
      </c>
      <c r="V15" s="27">
        <v>10</v>
      </c>
    </row>
    <row r="16" spans="1:22" s="1" customFormat="1" ht="15.75">
      <c r="A16" s="28">
        <v>248</v>
      </c>
      <c r="B16" s="45" t="s">
        <v>149</v>
      </c>
      <c r="C16" s="45" t="s">
        <v>150</v>
      </c>
      <c r="D16" s="30">
        <v>1999</v>
      </c>
      <c r="E16" s="31" t="s">
        <v>59</v>
      </c>
      <c r="F16" s="20">
        <v>11.8</v>
      </c>
      <c r="G16" s="21">
        <f t="shared" si="0"/>
        <v>339</v>
      </c>
      <c r="H16" s="22" t="s">
        <v>138</v>
      </c>
      <c r="I16" s="20" t="s">
        <v>81</v>
      </c>
      <c r="J16" s="21">
        <v>0</v>
      </c>
      <c r="K16" s="22"/>
      <c r="L16" s="23">
        <v>3.27</v>
      </c>
      <c r="M16" s="21">
        <f t="shared" si="2"/>
        <v>300</v>
      </c>
      <c r="N16" s="22"/>
      <c r="O16" s="23">
        <v>23.5</v>
      </c>
      <c r="P16" s="21">
        <f t="shared" si="3"/>
        <v>234</v>
      </c>
      <c r="Q16" s="22"/>
      <c r="R16" s="24">
        <v>0.0027931712962962966</v>
      </c>
      <c r="S16" s="21">
        <f t="shared" si="4"/>
        <v>330</v>
      </c>
      <c r="T16" s="25"/>
      <c r="U16" s="26">
        <f t="shared" si="5"/>
        <v>1203</v>
      </c>
      <c r="V16" s="27">
        <v>11</v>
      </c>
    </row>
    <row r="17" spans="1:22" s="1" customFormat="1" ht="15.75">
      <c r="A17" s="28">
        <v>71</v>
      </c>
      <c r="B17" s="29" t="s">
        <v>151</v>
      </c>
      <c r="C17" s="29" t="s">
        <v>152</v>
      </c>
      <c r="D17" s="30">
        <v>1999</v>
      </c>
      <c r="E17" s="31" t="s">
        <v>22</v>
      </c>
      <c r="F17" s="20">
        <v>12.42</v>
      </c>
      <c r="G17" s="21">
        <f t="shared" si="0"/>
        <v>291</v>
      </c>
      <c r="H17" s="22" t="s">
        <v>138</v>
      </c>
      <c r="I17" s="20" t="s">
        <v>81</v>
      </c>
      <c r="J17" s="21">
        <v>0</v>
      </c>
      <c r="K17" s="22"/>
      <c r="L17" s="23">
        <v>3.31</v>
      </c>
      <c r="M17" s="21">
        <f t="shared" si="2"/>
        <v>305</v>
      </c>
      <c r="N17" s="22"/>
      <c r="O17" s="23">
        <v>24</v>
      </c>
      <c r="P17" s="21">
        <f t="shared" si="3"/>
        <v>238</v>
      </c>
      <c r="Q17" s="22"/>
      <c r="R17" s="24">
        <v>0.002804513888888889</v>
      </c>
      <c r="S17" s="21">
        <f t="shared" si="4"/>
        <v>328</v>
      </c>
      <c r="T17" s="25"/>
      <c r="U17" s="26">
        <f t="shared" si="5"/>
        <v>1162</v>
      </c>
      <c r="V17" s="27">
        <v>12</v>
      </c>
    </row>
    <row r="18" spans="1:22" ht="15.75">
      <c r="A18" s="28">
        <v>145</v>
      </c>
      <c r="B18" s="32" t="s">
        <v>153</v>
      </c>
      <c r="C18" s="32" t="s">
        <v>154</v>
      </c>
      <c r="D18" s="33">
        <v>1999</v>
      </c>
      <c r="E18" s="32" t="s">
        <v>98</v>
      </c>
      <c r="F18" s="20">
        <v>11.46</v>
      </c>
      <c r="G18" s="21">
        <f t="shared" si="0"/>
        <v>368</v>
      </c>
      <c r="H18" s="22" t="s">
        <v>138</v>
      </c>
      <c r="I18" s="20">
        <v>12.63</v>
      </c>
      <c r="J18" s="21">
        <f aca="true" t="shared" si="6" ref="J18:J24">IF(I18&gt;0,ROUNDDOWN(((60/I18)-3.04)/0.0056,0)," ")</f>
        <v>305</v>
      </c>
      <c r="K18" s="22" t="s">
        <v>138</v>
      </c>
      <c r="L18" s="23" t="s">
        <v>81</v>
      </c>
      <c r="M18" s="21">
        <v>0</v>
      </c>
      <c r="N18" s="22"/>
      <c r="O18" s="23">
        <v>39.5</v>
      </c>
      <c r="P18" s="21">
        <f t="shared" si="3"/>
        <v>350</v>
      </c>
      <c r="Q18" s="22"/>
      <c r="R18" s="24"/>
      <c r="S18" s="21" t="str">
        <f t="shared" si="4"/>
        <v> </v>
      </c>
      <c r="T18" s="25"/>
      <c r="U18" s="26">
        <f t="shared" si="5"/>
        <v>1023</v>
      </c>
      <c r="V18" s="27">
        <v>13</v>
      </c>
    </row>
    <row r="19" spans="1:22" ht="15.75">
      <c r="A19" s="28"/>
      <c r="B19" s="29"/>
      <c r="C19" s="29"/>
      <c r="D19" s="30"/>
      <c r="E19" s="31"/>
      <c r="F19" s="20"/>
      <c r="G19" s="21" t="str">
        <f t="shared" si="0"/>
        <v> </v>
      </c>
      <c r="H19" s="22"/>
      <c r="I19" s="20"/>
      <c r="J19" s="21" t="str">
        <f t="shared" si="6"/>
        <v> </v>
      </c>
      <c r="K19" s="22"/>
      <c r="L19" s="23"/>
      <c r="M19" s="21" t="str">
        <f t="shared" si="2"/>
        <v> </v>
      </c>
      <c r="N19" s="22"/>
      <c r="O19" s="23"/>
      <c r="P19" s="21" t="str">
        <f t="shared" si="3"/>
        <v> </v>
      </c>
      <c r="Q19" s="22"/>
      <c r="R19" s="24"/>
      <c r="S19" s="21" t="str">
        <f t="shared" si="4"/>
        <v> </v>
      </c>
      <c r="T19" s="25"/>
      <c r="U19" s="26">
        <f t="shared" si="5"/>
        <v>0</v>
      </c>
      <c r="V19" s="27"/>
    </row>
    <row r="20" spans="1:22" ht="15.75">
      <c r="A20" s="28">
        <v>77</v>
      </c>
      <c r="B20" s="29" t="s">
        <v>50</v>
      </c>
      <c r="C20" s="29" t="s">
        <v>155</v>
      </c>
      <c r="D20" s="30">
        <v>1998</v>
      </c>
      <c r="E20" s="31" t="s">
        <v>22</v>
      </c>
      <c r="F20" s="20">
        <v>10.41</v>
      </c>
      <c r="G20" s="21">
        <f t="shared" si="0"/>
        <v>467</v>
      </c>
      <c r="H20" s="22" t="s">
        <v>132</v>
      </c>
      <c r="I20" s="20">
        <v>9.78</v>
      </c>
      <c r="J20" s="21">
        <f t="shared" si="6"/>
        <v>552</v>
      </c>
      <c r="K20" s="22" t="s">
        <v>132</v>
      </c>
      <c r="L20" s="23">
        <v>4.76</v>
      </c>
      <c r="M20" s="21">
        <f t="shared" si="2"/>
        <v>470</v>
      </c>
      <c r="N20" s="22"/>
      <c r="O20" s="23">
        <v>45</v>
      </c>
      <c r="P20" s="21">
        <f t="shared" si="3"/>
        <v>384</v>
      </c>
      <c r="Q20" s="22"/>
      <c r="R20" s="24">
        <v>0.002442013888888889</v>
      </c>
      <c r="S20" s="21">
        <f t="shared" si="4"/>
        <v>430</v>
      </c>
      <c r="T20" s="25"/>
      <c r="U20" s="26">
        <f t="shared" si="5"/>
        <v>2303</v>
      </c>
      <c r="V20" s="27">
        <v>1</v>
      </c>
    </row>
    <row r="21" spans="1:22" ht="15.75">
      <c r="A21" s="28">
        <v>75</v>
      </c>
      <c r="B21" s="29" t="s">
        <v>156</v>
      </c>
      <c r="C21" s="29" t="s">
        <v>157</v>
      </c>
      <c r="D21" s="30">
        <v>1998</v>
      </c>
      <c r="E21" s="31" t="s">
        <v>22</v>
      </c>
      <c r="F21" s="20">
        <v>10.59</v>
      </c>
      <c r="G21" s="21">
        <f t="shared" si="0"/>
        <v>449</v>
      </c>
      <c r="H21" s="22" t="s">
        <v>158</v>
      </c>
      <c r="I21" s="20">
        <v>10.19</v>
      </c>
      <c r="J21" s="21">
        <f t="shared" si="6"/>
        <v>508</v>
      </c>
      <c r="K21" s="22" t="s">
        <v>158</v>
      </c>
      <c r="L21" s="23">
        <v>4.54</v>
      </c>
      <c r="M21" s="21">
        <f t="shared" si="2"/>
        <v>447</v>
      </c>
      <c r="N21" s="22"/>
      <c r="O21" s="23">
        <v>32.5</v>
      </c>
      <c r="P21" s="21">
        <f t="shared" si="3"/>
        <v>303</v>
      </c>
      <c r="Q21" s="22"/>
      <c r="R21" s="24">
        <v>0.0026122685185185185</v>
      </c>
      <c r="S21" s="21">
        <f t="shared" si="4"/>
        <v>378</v>
      </c>
      <c r="T21" s="25"/>
      <c r="U21" s="26">
        <f t="shared" si="5"/>
        <v>2085</v>
      </c>
      <c r="V21" s="27">
        <v>2</v>
      </c>
    </row>
    <row r="22" spans="1:22" ht="15.75">
      <c r="A22" s="28">
        <v>74</v>
      </c>
      <c r="B22" s="29" t="s">
        <v>159</v>
      </c>
      <c r="C22" s="29" t="s">
        <v>24</v>
      </c>
      <c r="D22" s="30">
        <v>1998</v>
      </c>
      <c r="E22" s="31" t="s">
        <v>22</v>
      </c>
      <c r="F22" s="20">
        <v>11.85</v>
      </c>
      <c r="G22" s="21">
        <f t="shared" si="0"/>
        <v>335</v>
      </c>
      <c r="H22" s="22" t="s">
        <v>158</v>
      </c>
      <c r="I22" s="20">
        <v>11.77</v>
      </c>
      <c r="J22" s="21">
        <f t="shared" si="6"/>
        <v>367</v>
      </c>
      <c r="K22" s="22" t="s">
        <v>158</v>
      </c>
      <c r="L22" s="23">
        <v>3.47</v>
      </c>
      <c r="M22" s="21">
        <f t="shared" si="2"/>
        <v>325</v>
      </c>
      <c r="N22" s="22"/>
      <c r="O22" s="23">
        <v>27.5</v>
      </c>
      <c r="P22" s="21">
        <f t="shared" si="3"/>
        <v>266</v>
      </c>
      <c r="Q22" s="22"/>
      <c r="R22" s="24">
        <v>0.002418287037037037</v>
      </c>
      <c r="S22" s="21">
        <f t="shared" si="4"/>
        <v>438</v>
      </c>
      <c r="T22" s="25"/>
      <c r="U22" s="26">
        <f t="shared" si="5"/>
        <v>1731</v>
      </c>
      <c r="V22" s="27">
        <v>3</v>
      </c>
    </row>
    <row r="23" spans="1:22" ht="15.75">
      <c r="A23" s="28">
        <v>143</v>
      </c>
      <c r="B23" s="45" t="s">
        <v>160</v>
      </c>
      <c r="C23" s="45" t="s">
        <v>161</v>
      </c>
      <c r="D23" s="30">
        <v>1998</v>
      </c>
      <c r="E23" s="31" t="s">
        <v>98</v>
      </c>
      <c r="F23" s="20">
        <v>11.55</v>
      </c>
      <c r="G23" s="21">
        <f t="shared" si="0"/>
        <v>360</v>
      </c>
      <c r="H23" s="22" t="s">
        <v>132</v>
      </c>
      <c r="I23" s="20">
        <v>12.16</v>
      </c>
      <c r="J23" s="21">
        <f t="shared" si="6"/>
        <v>338</v>
      </c>
      <c r="K23" s="22" t="s">
        <v>132</v>
      </c>
      <c r="L23" s="23">
        <v>4.08</v>
      </c>
      <c r="M23" s="21">
        <f t="shared" si="2"/>
        <v>397</v>
      </c>
      <c r="N23" s="22"/>
      <c r="O23" s="23">
        <v>43.5</v>
      </c>
      <c r="P23" s="21">
        <f t="shared" si="3"/>
        <v>375</v>
      </c>
      <c r="Q23" s="22"/>
      <c r="R23" s="24" t="s">
        <v>81</v>
      </c>
      <c r="S23" s="21">
        <v>0</v>
      </c>
      <c r="T23" s="25"/>
      <c r="U23" s="26">
        <f t="shared" si="5"/>
        <v>1470</v>
      </c>
      <c r="V23" s="27">
        <v>4</v>
      </c>
    </row>
    <row r="24" spans="1:22" ht="15.75">
      <c r="A24" s="28">
        <v>108</v>
      </c>
      <c r="B24" s="29" t="s">
        <v>162</v>
      </c>
      <c r="C24" s="29" t="s">
        <v>134</v>
      </c>
      <c r="D24" s="30">
        <v>1998</v>
      </c>
      <c r="E24" s="31" t="s">
        <v>70</v>
      </c>
      <c r="F24" s="20">
        <v>12.5</v>
      </c>
      <c r="G24" s="21">
        <f t="shared" si="0"/>
        <v>286</v>
      </c>
      <c r="H24" s="22" t="s">
        <v>158</v>
      </c>
      <c r="I24" s="20">
        <v>13.77</v>
      </c>
      <c r="J24" s="21">
        <f t="shared" si="6"/>
        <v>235</v>
      </c>
      <c r="K24" s="22" t="s">
        <v>158</v>
      </c>
      <c r="L24" s="23">
        <v>3.57</v>
      </c>
      <c r="M24" s="21">
        <f t="shared" si="2"/>
        <v>337</v>
      </c>
      <c r="N24" s="22"/>
      <c r="O24" s="23">
        <v>33</v>
      </c>
      <c r="P24" s="21">
        <f t="shared" si="3"/>
        <v>307</v>
      </c>
      <c r="Q24" s="22"/>
      <c r="R24" s="24">
        <v>0.0028988425925925926</v>
      </c>
      <c r="S24" s="21">
        <f t="shared" si="4"/>
        <v>305</v>
      </c>
      <c r="T24" s="25"/>
      <c r="U24" s="26">
        <f t="shared" si="5"/>
        <v>1470</v>
      </c>
      <c r="V24" s="27">
        <v>5</v>
      </c>
    </row>
    <row r="25" spans="1:22" ht="15.75">
      <c r="A25" s="28">
        <v>76</v>
      </c>
      <c r="B25" s="32" t="s">
        <v>163</v>
      </c>
      <c r="C25" s="32" t="s">
        <v>164</v>
      </c>
      <c r="D25" s="33">
        <v>1998</v>
      </c>
      <c r="E25" s="32" t="s">
        <v>22</v>
      </c>
      <c r="F25" s="20">
        <v>12.64</v>
      </c>
      <c r="G25" s="21">
        <f t="shared" si="0"/>
        <v>276</v>
      </c>
      <c r="H25" s="22" t="s">
        <v>158</v>
      </c>
      <c r="I25" s="20" t="s">
        <v>81</v>
      </c>
      <c r="J25" s="21">
        <v>0</v>
      </c>
      <c r="K25" s="22"/>
      <c r="L25" s="23">
        <v>3.18</v>
      </c>
      <c r="M25" s="21">
        <f t="shared" si="2"/>
        <v>289</v>
      </c>
      <c r="N25" s="22"/>
      <c r="O25" s="23">
        <v>31.5</v>
      </c>
      <c r="P25" s="21">
        <f t="shared" si="3"/>
        <v>296</v>
      </c>
      <c r="Q25" s="22"/>
      <c r="R25" s="24">
        <v>0.003071412037037037</v>
      </c>
      <c r="S25" s="21">
        <f t="shared" si="4"/>
        <v>268</v>
      </c>
      <c r="T25" s="25"/>
      <c r="U25" s="26">
        <f t="shared" si="5"/>
        <v>1129</v>
      </c>
      <c r="V25" s="27">
        <v>6</v>
      </c>
    </row>
    <row r="26" spans="1:22" ht="15.75">
      <c r="A26" s="28">
        <v>73</v>
      </c>
      <c r="B26" s="32" t="s">
        <v>165</v>
      </c>
      <c r="C26" s="32" t="s">
        <v>166</v>
      </c>
      <c r="D26" s="33">
        <v>1998</v>
      </c>
      <c r="E26" s="32" t="s">
        <v>22</v>
      </c>
      <c r="F26" s="20"/>
      <c r="G26" s="21">
        <v>0</v>
      </c>
      <c r="H26" s="22"/>
      <c r="I26" s="20">
        <v>13.52</v>
      </c>
      <c r="J26" s="21">
        <f>IF(I26&gt;0,ROUNDDOWN(((60/I26)-3.04)/0.0056,0)," ")</f>
        <v>249</v>
      </c>
      <c r="K26" s="22" t="s">
        <v>158</v>
      </c>
      <c r="L26" s="23" t="s">
        <v>81</v>
      </c>
      <c r="M26" s="21">
        <v>0</v>
      </c>
      <c r="N26" s="22"/>
      <c r="O26" s="23" t="s">
        <v>81</v>
      </c>
      <c r="P26" s="21">
        <v>0</v>
      </c>
      <c r="Q26" s="22"/>
      <c r="R26" s="24" t="s">
        <v>81</v>
      </c>
      <c r="S26" s="21">
        <v>0</v>
      </c>
      <c r="T26" s="25"/>
      <c r="U26" s="26">
        <f t="shared" si="5"/>
        <v>249</v>
      </c>
      <c r="V26" s="27">
        <v>7</v>
      </c>
    </row>
    <row r="27" spans="1:22" ht="15.75">
      <c r="A27" s="28"/>
      <c r="B27" s="29"/>
      <c r="C27" s="29"/>
      <c r="D27" s="30"/>
      <c r="E27" s="31"/>
      <c r="F27" s="20"/>
      <c r="G27" s="21" t="str">
        <f>IF(F27&gt;0,ROUNDDOWN(((75/F27)-4.1)/0.00664,0)," ")</f>
        <v> </v>
      </c>
      <c r="H27" s="22"/>
      <c r="I27" s="20"/>
      <c r="J27" s="21" t="str">
        <f>IF(I27&gt;0,ROUNDDOWN(((60/I27)-3.04)/0.0056,0)," ")</f>
        <v> </v>
      </c>
      <c r="K27" s="22"/>
      <c r="L27" s="23"/>
      <c r="M27" s="21" t="str">
        <f>IF(L27&gt;0,ROUNDDOWN((SQRT(L27)-1.15028)/0.00219,0)," ")</f>
        <v> </v>
      </c>
      <c r="N27" s="22"/>
      <c r="O27" s="23"/>
      <c r="P27" s="21" t="str">
        <f>IF(O27&gt;0,ROUNDDOWN((SQRT(O27)-1.936)/0.0124,0)," ")</f>
        <v> </v>
      </c>
      <c r="Q27" s="22"/>
      <c r="R27" s="24"/>
      <c r="S27" s="21" t="str">
        <f>IF(R27&gt;0,ROUNDDOWN(((1000/(R27*86400))-2.158)/0.006,0)," ")</f>
        <v> </v>
      </c>
      <c r="T27" s="25"/>
      <c r="U27" s="26"/>
      <c r="V27" s="27"/>
    </row>
    <row r="28" spans="1:22" ht="15.75">
      <c r="A28" s="28"/>
      <c r="B28" s="29"/>
      <c r="C28" s="29"/>
      <c r="D28" s="30"/>
      <c r="E28" s="60" t="s">
        <v>167</v>
      </c>
      <c r="F28" s="61" t="s">
        <v>168</v>
      </c>
      <c r="G28" s="59"/>
      <c r="H28" s="57"/>
      <c r="I28" s="61" t="s">
        <v>169</v>
      </c>
      <c r="J28" s="59"/>
      <c r="K28" s="57"/>
      <c r="L28" s="23"/>
      <c r="M28" s="21" t="str">
        <f t="shared" si="2"/>
        <v> </v>
      </c>
      <c r="N28" s="22"/>
      <c r="O28" s="23"/>
      <c r="P28" s="21" t="str">
        <f t="shared" si="3"/>
        <v> </v>
      </c>
      <c r="Q28" s="22"/>
      <c r="R28" s="24"/>
      <c r="S28" s="21" t="str">
        <f t="shared" si="4"/>
        <v> </v>
      </c>
      <c r="T28" s="25"/>
      <c r="U28" s="26"/>
      <c r="V28" s="27"/>
    </row>
    <row r="29" spans="1:22" ht="15.75">
      <c r="A29" s="28"/>
      <c r="B29" s="29"/>
      <c r="C29" s="29"/>
      <c r="D29" s="30"/>
      <c r="E29" s="60"/>
      <c r="F29" s="61" t="s">
        <v>170</v>
      </c>
      <c r="G29" s="59"/>
      <c r="H29" s="57"/>
      <c r="I29" s="61" t="s">
        <v>171</v>
      </c>
      <c r="J29" s="59"/>
      <c r="K29" s="57"/>
      <c r="L29" s="23"/>
      <c r="M29" s="21"/>
      <c r="N29" s="22"/>
      <c r="O29" s="23"/>
      <c r="P29" s="21"/>
      <c r="Q29" s="22"/>
      <c r="R29" s="24"/>
      <c r="S29" s="21"/>
      <c r="T29" s="25"/>
      <c r="U29" s="26"/>
      <c r="V29" s="27"/>
    </row>
    <row r="30" spans="1:22" ht="15.75">
      <c r="A30" s="28"/>
      <c r="B30" s="29"/>
      <c r="C30" s="29"/>
      <c r="D30" s="30"/>
      <c r="E30" s="60"/>
      <c r="F30" s="61" t="s">
        <v>172</v>
      </c>
      <c r="G30" s="59"/>
      <c r="H30" s="57"/>
      <c r="I30" s="61" t="s">
        <v>173</v>
      </c>
      <c r="J30" s="59"/>
      <c r="K30" s="57"/>
      <c r="L30" s="23"/>
      <c r="M30" s="21" t="str">
        <f t="shared" si="2"/>
        <v> </v>
      </c>
      <c r="N30" s="22"/>
      <c r="O30" s="23"/>
      <c r="P30" s="21" t="str">
        <f t="shared" si="3"/>
        <v> </v>
      </c>
      <c r="Q30" s="22"/>
      <c r="R30" s="24"/>
      <c r="S30" s="21" t="str">
        <f t="shared" si="4"/>
        <v> </v>
      </c>
      <c r="T30" s="25"/>
      <c r="U30" s="26"/>
      <c r="V30" s="27"/>
    </row>
    <row r="31" spans="6:22" ht="12.75">
      <c r="F31" s="38"/>
      <c r="G31" s="1"/>
      <c r="H31" s="1"/>
      <c r="I31" s="38"/>
      <c r="J31" s="1"/>
      <c r="K31" s="1"/>
      <c r="L31" s="38"/>
      <c r="M31" s="1"/>
      <c r="N31" s="1"/>
      <c r="O31" s="38"/>
      <c r="P31" s="1"/>
      <c r="Q31" s="1"/>
      <c r="R31" s="40"/>
      <c r="S31" s="39"/>
      <c r="T31" s="39"/>
      <c r="U31" s="39"/>
      <c r="V31" s="39"/>
    </row>
    <row r="32" spans="19:22" ht="12.75">
      <c r="S32" s="41"/>
      <c r="T32" s="41"/>
      <c r="U32" s="41"/>
      <c r="V32" s="41"/>
    </row>
    <row r="33" spans="19:22" ht="12.75">
      <c r="S33" s="41"/>
      <c r="T33" s="41"/>
      <c r="U33" s="41"/>
      <c r="V33" s="41"/>
    </row>
    <row r="34" spans="19:22" ht="12.75">
      <c r="S34" s="41"/>
      <c r="T34" s="41"/>
      <c r="U34" s="41"/>
      <c r="V34" s="41"/>
    </row>
    <row r="35" spans="19:22" ht="12.75">
      <c r="S35" s="41"/>
      <c r="T35" s="41"/>
      <c r="U35" s="41"/>
      <c r="V35" s="41"/>
    </row>
    <row r="36" spans="19:22" ht="12.75">
      <c r="S36" s="41"/>
      <c r="T36" s="41"/>
      <c r="U36" s="41"/>
      <c r="V36" s="41"/>
    </row>
    <row r="37" spans="19:22" ht="12.75">
      <c r="S37" s="41"/>
      <c r="T37" s="41"/>
      <c r="U37" s="41"/>
      <c r="V37" s="41"/>
    </row>
    <row r="38" spans="19:22" ht="12.75">
      <c r="S38" s="41"/>
      <c r="T38" s="41"/>
      <c r="U38" s="41"/>
      <c r="V38" s="41"/>
    </row>
    <row r="39" spans="19:22" ht="12.75">
      <c r="S39" s="41"/>
      <c r="T39" s="41"/>
      <c r="U39" s="41"/>
      <c r="V39" s="41"/>
    </row>
    <row r="40" spans="19:22" ht="12.75">
      <c r="S40" s="41"/>
      <c r="T40" s="41"/>
      <c r="U40" s="41"/>
      <c r="V40" s="41"/>
    </row>
    <row r="41" spans="19:22" ht="12.75">
      <c r="S41" s="41"/>
      <c r="T41" s="41"/>
      <c r="U41" s="41"/>
      <c r="V41" s="41"/>
    </row>
    <row r="42" spans="19:22" ht="12.75">
      <c r="S42" s="41"/>
      <c r="T42" s="41"/>
      <c r="U42" s="41"/>
      <c r="V42" s="41"/>
    </row>
    <row r="43" spans="19:22" ht="12.75">
      <c r="S43" s="41"/>
      <c r="T43" s="41"/>
      <c r="U43" s="41"/>
      <c r="V43" s="41"/>
    </row>
    <row r="44" spans="19:22" ht="12.75">
      <c r="S44" s="41"/>
      <c r="T44" s="41"/>
      <c r="U44" s="41"/>
      <c r="V44" s="41"/>
    </row>
    <row r="45" spans="19:22" ht="12.75">
      <c r="S45" s="41"/>
      <c r="T45" s="41"/>
      <c r="U45" s="41"/>
      <c r="V45" s="41"/>
    </row>
    <row r="46" spans="19:22" ht="12.75">
      <c r="S46" s="41"/>
      <c r="T46" s="41"/>
      <c r="U46" s="41"/>
      <c r="V46" s="41"/>
    </row>
    <row r="47" spans="19:22" ht="12.75">
      <c r="S47" s="41"/>
      <c r="T47" s="41"/>
      <c r="U47" s="41"/>
      <c r="V47" s="41"/>
    </row>
    <row r="48" spans="19:22" ht="12.75">
      <c r="S48" s="41"/>
      <c r="T48" s="41"/>
      <c r="U48" s="41"/>
      <c r="V48" s="41"/>
    </row>
    <row r="49" spans="19:22" ht="12.75">
      <c r="S49" s="41"/>
      <c r="T49" s="41"/>
      <c r="U49" s="41"/>
      <c r="V49" s="41"/>
    </row>
    <row r="50" spans="19:22" ht="12.75">
      <c r="S50" s="41"/>
      <c r="T50" s="41"/>
      <c r="U50" s="41"/>
      <c r="V50" s="41"/>
    </row>
    <row r="51" spans="19:22" ht="12.75">
      <c r="S51" s="41"/>
      <c r="T51" s="41"/>
      <c r="U51" s="41"/>
      <c r="V51" s="41"/>
    </row>
    <row r="52" spans="19:22" ht="12.75">
      <c r="S52" s="41"/>
      <c r="T52" s="41"/>
      <c r="U52" s="41"/>
      <c r="V52" s="41"/>
    </row>
    <row r="53" spans="19:22" ht="12.75">
      <c r="S53" s="41"/>
      <c r="T53" s="41"/>
      <c r="U53" s="41"/>
      <c r="V53" s="41"/>
    </row>
    <row r="54" spans="19:22" ht="12.75">
      <c r="S54" s="41"/>
      <c r="T54" s="41"/>
      <c r="U54" s="41"/>
      <c r="V54" s="41"/>
    </row>
    <row r="55" spans="19:22" ht="12.75">
      <c r="S55" s="41"/>
      <c r="T55" s="41"/>
      <c r="U55" s="41"/>
      <c r="V55" s="41"/>
    </row>
    <row r="56" spans="19:22" ht="12.75">
      <c r="S56" s="41"/>
      <c r="T56" s="41"/>
      <c r="U56" s="41"/>
      <c r="V56" s="41"/>
    </row>
    <row r="57" spans="19:22" ht="12.75">
      <c r="S57" s="41"/>
      <c r="T57" s="41"/>
      <c r="U57" s="41"/>
      <c r="V57" s="41"/>
    </row>
    <row r="58" spans="19:22" ht="12.75">
      <c r="S58" s="41"/>
      <c r="T58" s="41"/>
      <c r="U58" s="41"/>
      <c r="V58" s="41"/>
    </row>
    <row r="59" spans="19:22" ht="12.75">
      <c r="S59" s="41"/>
      <c r="T59" s="41"/>
      <c r="U59" s="41"/>
      <c r="V59" s="41"/>
    </row>
  </sheetData>
  <sheetProtection/>
  <mergeCells count="13">
    <mergeCell ref="O3:Q3"/>
    <mergeCell ref="R3:T3"/>
    <mergeCell ref="U3:V3"/>
    <mergeCell ref="A1:I1"/>
    <mergeCell ref="O1:Q1"/>
    <mergeCell ref="A3:A4"/>
    <mergeCell ref="B3:B4"/>
    <mergeCell ref="C3:C4"/>
    <mergeCell ref="D3:D4"/>
    <mergeCell ref="E3:E4"/>
    <mergeCell ref="F3:H3"/>
    <mergeCell ref="I3:K3"/>
    <mergeCell ref="L3:N3"/>
  </mergeCells>
  <printOptions horizontalCentered="1"/>
  <pageMargins left="0.7875" right="0.7875" top="0.9840277777777777" bottom="0.7875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5.16015625" style="1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3" customWidth="1"/>
    <col min="7" max="7" width="5.83203125" style="0" customWidth="1"/>
    <col min="8" max="8" width="2.83203125" style="0" customWidth="1"/>
    <col min="9" max="9" width="7.33203125" style="3" customWidth="1"/>
    <col min="10" max="10" width="5.83203125" style="0" customWidth="1"/>
    <col min="11" max="11" width="2.83203125" style="0" customWidth="1"/>
    <col min="12" max="12" width="12.33203125" style="3" customWidth="1"/>
    <col min="13" max="13" width="5.83203125" style="0" customWidth="1"/>
    <col min="14" max="14" width="2.83203125" style="0" customWidth="1"/>
    <col min="15" max="15" width="7.33203125" style="3" customWidth="1"/>
    <col min="16" max="16" width="5.83203125" style="0" customWidth="1"/>
    <col min="17" max="17" width="2.83203125" style="0" customWidth="1"/>
    <col min="18" max="18" width="7.33203125" style="3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6" customFormat="1" ht="18.75" customHeight="1">
      <c r="A1" s="48"/>
      <c r="B1" s="49" t="s">
        <v>0</v>
      </c>
      <c r="F1" s="66"/>
      <c r="I1" s="66"/>
      <c r="L1" s="66"/>
      <c r="M1" s="5"/>
      <c r="O1" s="50"/>
      <c r="P1" s="50"/>
      <c r="Q1" s="50"/>
      <c r="S1" s="8" t="s">
        <v>174</v>
      </c>
      <c r="V1" s="8" t="s">
        <v>213</v>
      </c>
    </row>
    <row r="2" ht="15.75">
      <c r="B2" s="64" t="s">
        <v>175</v>
      </c>
    </row>
    <row r="3" ht="12.75" customHeight="1">
      <c r="A3" s="63"/>
    </row>
    <row r="4" spans="1:22" ht="15.75">
      <c r="A4" s="74" t="s">
        <v>3</v>
      </c>
      <c r="B4" s="68" t="s">
        <v>4</v>
      </c>
      <c r="C4" s="68" t="s">
        <v>5</v>
      </c>
      <c r="D4" s="74" t="s">
        <v>6</v>
      </c>
      <c r="E4" s="68" t="s">
        <v>7</v>
      </c>
      <c r="F4" s="69" t="s">
        <v>176</v>
      </c>
      <c r="G4" s="69"/>
      <c r="H4" s="69"/>
      <c r="I4" s="69" t="s">
        <v>177</v>
      </c>
      <c r="J4" s="69"/>
      <c r="K4" s="69"/>
      <c r="L4" s="70" t="s">
        <v>178</v>
      </c>
      <c r="M4" s="70"/>
      <c r="N4" s="70"/>
      <c r="O4" s="70" t="s">
        <v>9</v>
      </c>
      <c r="P4" s="70"/>
      <c r="Q4" s="70"/>
      <c r="R4" s="70" t="s">
        <v>179</v>
      </c>
      <c r="S4" s="70"/>
      <c r="T4" s="70"/>
      <c r="U4" s="71" t="s">
        <v>180</v>
      </c>
      <c r="V4" s="71"/>
    </row>
    <row r="5" spans="1:22" s="1" customFormat="1" ht="15.75">
      <c r="A5" s="74"/>
      <c r="B5" s="68"/>
      <c r="C5" s="68"/>
      <c r="D5" s="74"/>
      <c r="E5" s="68"/>
      <c r="F5" s="12" t="s">
        <v>13</v>
      </c>
      <c r="G5" s="10" t="s">
        <v>14</v>
      </c>
      <c r="H5" s="11"/>
      <c r="I5" s="9" t="s">
        <v>13</v>
      </c>
      <c r="J5" s="10" t="s">
        <v>14</v>
      </c>
      <c r="K5" s="11"/>
      <c r="L5" s="12" t="s">
        <v>181</v>
      </c>
      <c r="M5" s="10" t="s">
        <v>14</v>
      </c>
      <c r="N5" s="11"/>
      <c r="O5" s="12" t="s">
        <v>15</v>
      </c>
      <c r="P5" s="10" t="s">
        <v>14</v>
      </c>
      <c r="Q5" s="11"/>
      <c r="R5" s="12" t="s">
        <v>15</v>
      </c>
      <c r="S5" s="10" t="s">
        <v>14</v>
      </c>
      <c r="T5" s="11"/>
      <c r="U5" s="14" t="s">
        <v>14</v>
      </c>
      <c r="V5" s="15" t="s">
        <v>16</v>
      </c>
    </row>
    <row r="6" spans="1:22" s="1" customFormat="1" ht="15.75">
      <c r="A6" s="42"/>
      <c r="B6" s="43"/>
      <c r="C6" s="43"/>
      <c r="D6" s="42"/>
      <c r="E6" s="43"/>
      <c r="F6" s="9"/>
      <c r="G6" s="10"/>
      <c r="H6" s="11"/>
      <c r="I6" s="3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4"/>
      <c r="V6" s="15"/>
    </row>
    <row r="7" spans="1:22" ht="15.75">
      <c r="A7" s="28">
        <v>79</v>
      </c>
      <c r="B7" s="29" t="s">
        <v>182</v>
      </c>
      <c r="C7" s="29" t="s">
        <v>110</v>
      </c>
      <c r="D7" s="30">
        <v>1997</v>
      </c>
      <c r="E7" s="31" t="s">
        <v>22</v>
      </c>
      <c r="F7" s="20">
        <v>12.52</v>
      </c>
      <c r="G7" s="21">
        <f aca="true" t="shared" si="0" ref="G7:G15">IF(F7&gt;0,ROUNDDOWN(((100/F7)-4.341)/0.00676,0)," ")</f>
        <v>539</v>
      </c>
      <c r="H7" s="22" t="s">
        <v>138</v>
      </c>
      <c r="I7" s="20">
        <v>11.77</v>
      </c>
      <c r="J7" s="21">
        <f aca="true" t="shared" si="1" ref="J7:J14">IF(I7&gt;0,ROUNDDOWN(((80/I7)-1.40833)/0.00943,0)," ")</f>
        <v>571</v>
      </c>
      <c r="K7" s="22" t="s">
        <v>138</v>
      </c>
      <c r="L7" s="23">
        <v>1.55</v>
      </c>
      <c r="M7" s="21">
        <f>IF(L7&gt;0,ROUNDDOWN((SQRT(L7)-0.841)/0.0008,0)," ")</f>
        <v>504</v>
      </c>
      <c r="N7" s="22"/>
      <c r="O7" s="23">
        <v>5.25</v>
      </c>
      <c r="P7" s="21">
        <f aca="true" t="shared" si="2" ref="P7:P14">IF(O7&gt;0,ROUNDDOWN((SQRT(O7)-1.15028)/0.00219,0)," ")</f>
        <v>521</v>
      </c>
      <c r="Q7" s="22"/>
      <c r="R7" s="23">
        <v>30.37</v>
      </c>
      <c r="S7" s="21">
        <f aca="true" t="shared" si="3" ref="S7:S15">IF(R7&gt;0,ROUNDDOWN((SQRT(R7)-0.35)/0.01052,0)," ")</f>
        <v>490</v>
      </c>
      <c r="T7" s="22"/>
      <c r="U7" s="26">
        <f aca="true" t="shared" si="4" ref="U7:U15">SUM(G7,J7,M7,P7,S7)</f>
        <v>2625</v>
      </c>
      <c r="V7" s="27">
        <v>1</v>
      </c>
    </row>
    <row r="8" spans="1:22" ht="15.75">
      <c r="A8" s="28">
        <v>80</v>
      </c>
      <c r="B8" s="29" t="s">
        <v>182</v>
      </c>
      <c r="C8" s="29" t="s">
        <v>131</v>
      </c>
      <c r="D8" s="30">
        <v>1997</v>
      </c>
      <c r="E8" s="31" t="s">
        <v>22</v>
      </c>
      <c r="F8" s="20">
        <v>12.65</v>
      </c>
      <c r="G8" s="21">
        <f t="shared" si="0"/>
        <v>527</v>
      </c>
      <c r="H8" s="22" t="s">
        <v>138</v>
      </c>
      <c r="I8" s="20">
        <v>11.83</v>
      </c>
      <c r="J8" s="21">
        <f t="shared" si="1"/>
        <v>567</v>
      </c>
      <c r="K8" s="22" t="s">
        <v>138</v>
      </c>
      <c r="L8" s="23">
        <v>1.5</v>
      </c>
      <c r="M8" s="21">
        <f>IF(L8&gt;0,ROUNDDOWN((SQRT(L8)-0.841)/0.0008,0)," ")</f>
        <v>479</v>
      </c>
      <c r="N8" s="22"/>
      <c r="O8" s="23">
        <v>4.97</v>
      </c>
      <c r="P8" s="21">
        <f t="shared" si="2"/>
        <v>492</v>
      </c>
      <c r="Q8" s="22"/>
      <c r="R8" s="23">
        <v>32.71</v>
      </c>
      <c r="S8" s="21">
        <f t="shared" si="3"/>
        <v>510</v>
      </c>
      <c r="T8" s="22"/>
      <c r="U8" s="26">
        <f t="shared" si="4"/>
        <v>2575</v>
      </c>
      <c r="V8" s="27">
        <v>2</v>
      </c>
    </row>
    <row r="9" spans="1:22" ht="15.75">
      <c r="A9" s="28">
        <v>214</v>
      </c>
      <c r="B9" s="32" t="s">
        <v>183</v>
      </c>
      <c r="C9" s="32" t="s">
        <v>184</v>
      </c>
      <c r="D9" s="33">
        <v>1997</v>
      </c>
      <c r="E9" s="32" t="s">
        <v>111</v>
      </c>
      <c r="F9" s="20">
        <v>13</v>
      </c>
      <c r="G9" s="21">
        <f t="shared" si="0"/>
        <v>495</v>
      </c>
      <c r="H9" s="22" t="s">
        <v>138</v>
      </c>
      <c r="I9" s="20">
        <v>13.42</v>
      </c>
      <c r="J9" s="21">
        <f t="shared" si="1"/>
        <v>482</v>
      </c>
      <c r="K9" s="22" t="s">
        <v>138</v>
      </c>
      <c r="L9" s="23" t="s">
        <v>77</v>
      </c>
      <c r="M9" s="21">
        <v>0</v>
      </c>
      <c r="N9" s="22"/>
      <c r="O9" s="23">
        <v>4.67</v>
      </c>
      <c r="P9" s="21">
        <f t="shared" si="2"/>
        <v>461</v>
      </c>
      <c r="Q9" s="22"/>
      <c r="R9" s="23">
        <v>26.29</v>
      </c>
      <c r="S9" s="21">
        <f t="shared" si="3"/>
        <v>454</v>
      </c>
      <c r="T9" s="22"/>
      <c r="U9" s="26">
        <f t="shared" si="4"/>
        <v>1892</v>
      </c>
      <c r="V9" s="27">
        <v>3</v>
      </c>
    </row>
    <row r="10" spans="1:22" ht="15.75">
      <c r="A10" s="28">
        <v>149</v>
      </c>
      <c r="B10" s="45" t="s">
        <v>185</v>
      </c>
      <c r="C10" s="45" t="s">
        <v>186</v>
      </c>
      <c r="D10" s="30">
        <v>1997</v>
      </c>
      <c r="E10" s="31" t="s">
        <v>98</v>
      </c>
      <c r="F10" s="20">
        <v>15.83</v>
      </c>
      <c r="G10" s="21">
        <f t="shared" si="0"/>
        <v>292</v>
      </c>
      <c r="H10" s="22" t="s">
        <v>138</v>
      </c>
      <c r="I10" s="20">
        <v>17.41</v>
      </c>
      <c r="J10" s="21">
        <f t="shared" si="1"/>
        <v>337</v>
      </c>
      <c r="K10" s="22" t="s">
        <v>138</v>
      </c>
      <c r="L10" s="23" t="s">
        <v>77</v>
      </c>
      <c r="M10" s="21">
        <v>0</v>
      </c>
      <c r="N10" s="22"/>
      <c r="O10" s="23">
        <v>3.47</v>
      </c>
      <c r="P10" s="21">
        <f t="shared" si="2"/>
        <v>325</v>
      </c>
      <c r="Q10" s="22"/>
      <c r="R10" s="23">
        <v>14.78</v>
      </c>
      <c r="S10" s="21">
        <f t="shared" si="3"/>
        <v>332</v>
      </c>
      <c r="T10" s="22"/>
      <c r="U10" s="26">
        <f t="shared" si="4"/>
        <v>1286</v>
      </c>
      <c r="V10" s="27">
        <v>4</v>
      </c>
    </row>
    <row r="11" spans="1:22" ht="15.75">
      <c r="A11" s="28"/>
      <c r="B11" s="29"/>
      <c r="C11" s="29"/>
      <c r="D11" s="30"/>
      <c r="E11" s="62"/>
      <c r="F11" s="20"/>
      <c r="G11" s="21" t="str">
        <f t="shared" si="0"/>
        <v> </v>
      </c>
      <c r="H11" s="22"/>
      <c r="I11" s="20"/>
      <c r="J11" s="21" t="str">
        <f t="shared" si="1"/>
        <v> </v>
      </c>
      <c r="K11" s="22"/>
      <c r="L11" s="23"/>
      <c r="M11" s="21" t="str">
        <f>IF(L11&gt;0,ROUNDDOWN((SQRT(L11)-0.841)/0.0008,0)," ")</f>
        <v> </v>
      </c>
      <c r="N11" s="22"/>
      <c r="O11" s="23"/>
      <c r="P11" s="21" t="str">
        <f t="shared" si="2"/>
        <v> </v>
      </c>
      <c r="Q11" s="22"/>
      <c r="R11" s="23"/>
      <c r="S11" s="21" t="str">
        <f t="shared" si="3"/>
        <v> </v>
      </c>
      <c r="T11" s="22"/>
      <c r="U11" s="26"/>
      <c r="V11" s="27"/>
    </row>
    <row r="12" spans="1:22" ht="15.75">
      <c r="A12" s="28">
        <v>194</v>
      </c>
      <c r="B12" s="45" t="s">
        <v>187</v>
      </c>
      <c r="C12" s="45" t="s">
        <v>188</v>
      </c>
      <c r="D12" s="30">
        <v>1996</v>
      </c>
      <c r="E12" s="31" t="s">
        <v>19</v>
      </c>
      <c r="F12" s="20">
        <v>13.06</v>
      </c>
      <c r="G12" s="21">
        <f t="shared" si="0"/>
        <v>490</v>
      </c>
      <c r="H12" s="22" t="s">
        <v>158</v>
      </c>
      <c r="I12" s="51">
        <v>15.1</v>
      </c>
      <c r="J12" s="52">
        <f t="shared" si="1"/>
        <v>412</v>
      </c>
      <c r="K12" s="11" t="s">
        <v>138</v>
      </c>
      <c r="L12" s="23">
        <v>1.35</v>
      </c>
      <c r="M12" s="21">
        <f>IF(L12&gt;0,ROUNDDOWN((SQRT(L12)-0.841)/0.0008,0)," ")</f>
        <v>401</v>
      </c>
      <c r="N12" s="22"/>
      <c r="O12" s="23">
        <v>5.08</v>
      </c>
      <c r="P12" s="21">
        <f t="shared" si="2"/>
        <v>503</v>
      </c>
      <c r="Q12" s="22"/>
      <c r="R12" s="23">
        <v>20.26</v>
      </c>
      <c r="S12" s="21">
        <f t="shared" si="3"/>
        <v>394</v>
      </c>
      <c r="T12" s="22"/>
      <c r="U12" s="26">
        <f t="shared" si="4"/>
        <v>2200</v>
      </c>
      <c r="V12" s="27">
        <v>1</v>
      </c>
    </row>
    <row r="13" spans="1:22" s="1" customFormat="1" ht="15.75">
      <c r="A13" s="28">
        <v>124</v>
      </c>
      <c r="B13" s="32" t="s">
        <v>189</v>
      </c>
      <c r="C13" s="32" t="s">
        <v>190</v>
      </c>
      <c r="D13" s="33">
        <v>1996</v>
      </c>
      <c r="E13" s="32" t="s">
        <v>90</v>
      </c>
      <c r="F13" s="20">
        <v>12.86</v>
      </c>
      <c r="G13" s="21">
        <f t="shared" si="0"/>
        <v>508</v>
      </c>
      <c r="H13" s="22" t="s">
        <v>158</v>
      </c>
      <c r="I13" s="20">
        <v>15.82</v>
      </c>
      <c r="J13" s="21">
        <f t="shared" si="1"/>
        <v>386</v>
      </c>
      <c r="K13" s="22" t="s">
        <v>158</v>
      </c>
      <c r="L13" s="23">
        <v>1.4</v>
      </c>
      <c r="M13" s="21">
        <f>IF(L13&gt;0,ROUNDDOWN((SQRT(L13)-0.841)/0.0008,0)," ")</f>
        <v>427</v>
      </c>
      <c r="N13" s="22"/>
      <c r="O13" s="23">
        <v>4.74</v>
      </c>
      <c r="P13" s="21">
        <f t="shared" si="2"/>
        <v>468</v>
      </c>
      <c r="Q13" s="22"/>
      <c r="R13" s="23">
        <v>19.06</v>
      </c>
      <c r="S13" s="21">
        <f t="shared" si="3"/>
        <v>381</v>
      </c>
      <c r="T13" s="22"/>
      <c r="U13" s="26">
        <f t="shared" si="4"/>
        <v>2170</v>
      </c>
      <c r="V13" s="27">
        <v>2</v>
      </c>
    </row>
    <row r="14" spans="1:22" s="1" customFormat="1" ht="15.75">
      <c r="A14" s="28">
        <v>147</v>
      </c>
      <c r="B14" s="45" t="s">
        <v>191</v>
      </c>
      <c r="C14" s="45" t="s">
        <v>192</v>
      </c>
      <c r="D14" s="30">
        <v>1996</v>
      </c>
      <c r="E14" s="31" t="s">
        <v>98</v>
      </c>
      <c r="F14" s="20">
        <v>14.23</v>
      </c>
      <c r="G14" s="21">
        <f t="shared" si="0"/>
        <v>397</v>
      </c>
      <c r="H14" s="22" t="s">
        <v>158</v>
      </c>
      <c r="I14" s="20">
        <v>16.18</v>
      </c>
      <c r="J14" s="21">
        <f t="shared" si="1"/>
        <v>374</v>
      </c>
      <c r="K14" s="22" t="s">
        <v>158</v>
      </c>
      <c r="L14" s="23">
        <v>1.45</v>
      </c>
      <c r="M14" s="21">
        <f>IF(L14&gt;0,ROUNDDOWN((SQRT(L14)-0.841)/0.0008,0)," ")</f>
        <v>453</v>
      </c>
      <c r="N14" s="22"/>
      <c r="O14" s="23">
        <v>4.14</v>
      </c>
      <c r="P14" s="21">
        <f t="shared" si="2"/>
        <v>403</v>
      </c>
      <c r="Q14" s="22"/>
      <c r="R14" s="23">
        <v>21.56</v>
      </c>
      <c r="S14" s="21">
        <f t="shared" si="3"/>
        <v>408</v>
      </c>
      <c r="T14" s="22"/>
      <c r="U14" s="26">
        <f t="shared" si="4"/>
        <v>2035</v>
      </c>
      <c r="V14" s="27">
        <v>3</v>
      </c>
    </row>
    <row r="15" spans="1:22" s="1" customFormat="1" ht="15.75">
      <c r="A15" s="28">
        <v>82</v>
      </c>
      <c r="B15" s="29" t="s">
        <v>193</v>
      </c>
      <c r="C15" s="29" t="s">
        <v>194</v>
      </c>
      <c r="D15" s="44" t="s">
        <v>195</v>
      </c>
      <c r="E15" s="29" t="s">
        <v>22</v>
      </c>
      <c r="F15" s="20">
        <v>12.31</v>
      </c>
      <c r="G15" s="21">
        <f t="shared" si="0"/>
        <v>559</v>
      </c>
      <c r="H15" s="22" t="s">
        <v>138</v>
      </c>
      <c r="I15" s="23" t="s">
        <v>147</v>
      </c>
      <c r="J15" s="21">
        <v>0</v>
      </c>
      <c r="K15" s="22"/>
      <c r="L15" s="23" t="s">
        <v>147</v>
      </c>
      <c r="M15" s="21">
        <v>0</v>
      </c>
      <c r="N15" s="22"/>
      <c r="O15" s="23" t="s">
        <v>147</v>
      </c>
      <c r="P15" s="21">
        <v>0</v>
      </c>
      <c r="Q15" s="22"/>
      <c r="R15" s="23">
        <v>37.81</v>
      </c>
      <c r="S15" s="21">
        <f t="shared" si="3"/>
        <v>551</v>
      </c>
      <c r="T15" s="22"/>
      <c r="U15" s="26">
        <f t="shared" si="4"/>
        <v>1110</v>
      </c>
      <c r="V15" s="27">
        <v>4</v>
      </c>
    </row>
    <row r="16" spans="1:22" s="1" customFormat="1" ht="15.75">
      <c r="A16" s="28"/>
      <c r="B16" s="29"/>
      <c r="C16" s="29"/>
      <c r="D16" s="44"/>
      <c r="E16" s="29"/>
      <c r="F16" s="20"/>
      <c r="G16" s="21"/>
      <c r="H16" s="22"/>
      <c r="I16" s="20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6"/>
      <c r="V16" s="27"/>
    </row>
    <row r="17" spans="1:22" s="1" customFormat="1" ht="15.75">
      <c r="A17" s="28"/>
      <c r="B17" s="29"/>
      <c r="C17" s="29"/>
      <c r="D17" s="30"/>
      <c r="E17" s="54" t="s">
        <v>167</v>
      </c>
      <c r="F17" s="55" t="s">
        <v>196</v>
      </c>
      <c r="G17" s="56"/>
      <c r="H17" s="57"/>
      <c r="I17" s="55" t="s">
        <v>197</v>
      </c>
      <c r="J17" s="56"/>
      <c r="K17" s="57"/>
      <c r="L17" s="23"/>
      <c r="M17" s="21" t="str">
        <f>IF(L17&gt;0,ROUNDDOWN((SQRT(L17)-0.841)/0.0008,0)," ")</f>
        <v> </v>
      </c>
      <c r="N17" s="22"/>
      <c r="O17" s="23"/>
      <c r="P17" s="21" t="str">
        <f>IF(O17&gt;0,ROUNDDOWN((SQRT(O17)-1.15028)/0.00219,0)," ")</f>
        <v> </v>
      </c>
      <c r="Q17" s="22"/>
      <c r="R17" s="23"/>
      <c r="S17" s="21" t="str">
        <f>IF(R17&gt;0,ROUNDDOWN((SQRT(R17)-0.35)/0.01052,0)," ")</f>
        <v> </v>
      </c>
      <c r="T17" s="22"/>
      <c r="U17" s="26"/>
      <c r="V17" s="27"/>
    </row>
    <row r="18" spans="1:22" s="1" customFormat="1" ht="15.75">
      <c r="A18" s="28"/>
      <c r="B18" s="29"/>
      <c r="C18" s="29"/>
      <c r="D18" s="30"/>
      <c r="E18" s="58"/>
      <c r="F18" s="55" t="s">
        <v>198</v>
      </c>
      <c r="G18" s="59"/>
      <c r="H18" s="57"/>
      <c r="I18" s="55" t="s">
        <v>199</v>
      </c>
      <c r="J18" s="59"/>
      <c r="K18" s="57"/>
      <c r="L18" s="23"/>
      <c r="M18" s="21" t="str">
        <f>IF(L18&gt;0,ROUNDDOWN((SQRT(L18)-0.841)/0.0008,0)," ")</f>
        <v> </v>
      </c>
      <c r="N18" s="22"/>
      <c r="O18" s="23"/>
      <c r="P18" s="21" t="str">
        <f>IF(O18&gt;0,ROUNDDOWN((SQRT(O18)-1.15028)/0.00219,0)," ")</f>
        <v> </v>
      </c>
      <c r="Q18" s="22"/>
      <c r="R18" s="23"/>
      <c r="S18" s="21" t="str">
        <f>IF(R18&gt;0,ROUNDDOWN((SQRT(R18)-0.35)/0.01052,0)," ")</f>
        <v> </v>
      </c>
      <c r="T18" s="22"/>
      <c r="U18" s="26"/>
      <c r="V18" s="27"/>
    </row>
    <row r="19" spans="21:22" ht="12.75">
      <c r="U19" s="41"/>
      <c r="V19" s="41"/>
    </row>
    <row r="20" ht="15.75">
      <c r="B20" s="64" t="s">
        <v>200</v>
      </c>
    </row>
    <row r="22" spans="1:22" ht="15.75">
      <c r="A22" s="74" t="s">
        <v>3</v>
      </c>
      <c r="B22" s="68" t="s">
        <v>4</v>
      </c>
      <c r="C22" s="68" t="s">
        <v>5</v>
      </c>
      <c r="D22" s="74" t="s">
        <v>6</v>
      </c>
      <c r="E22" s="68" t="s">
        <v>7</v>
      </c>
      <c r="F22" s="69" t="s">
        <v>176</v>
      </c>
      <c r="G22" s="69"/>
      <c r="H22" s="69"/>
      <c r="I22" s="69" t="s">
        <v>177</v>
      </c>
      <c r="J22" s="69"/>
      <c r="K22" s="69"/>
      <c r="L22" s="69" t="s">
        <v>201</v>
      </c>
      <c r="M22" s="69"/>
      <c r="N22" s="69"/>
      <c r="O22" s="70" t="s">
        <v>9</v>
      </c>
      <c r="P22" s="70"/>
      <c r="Q22" s="70"/>
      <c r="R22" s="70" t="s">
        <v>129</v>
      </c>
      <c r="S22" s="70"/>
      <c r="T22" s="70"/>
      <c r="U22" s="71" t="s">
        <v>43</v>
      </c>
      <c r="V22" s="71"/>
    </row>
    <row r="23" spans="1:22" ht="15.75">
      <c r="A23" s="74"/>
      <c r="B23" s="68"/>
      <c r="C23" s="68"/>
      <c r="D23" s="74"/>
      <c r="E23" s="68"/>
      <c r="F23" s="12" t="s">
        <v>13</v>
      </c>
      <c r="G23" s="10" t="s">
        <v>14</v>
      </c>
      <c r="H23" s="11"/>
      <c r="I23" s="9" t="s">
        <v>13</v>
      </c>
      <c r="J23" s="10" t="s">
        <v>14</v>
      </c>
      <c r="K23" s="11"/>
      <c r="L23" s="9" t="s">
        <v>13</v>
      </c>
      <c r="M23" s="10" t="s">
        <v>14</v>
      </c>
      <c r="N23" s="11"/>
      <c r="O23" s="12" t="s">
        <v>15</v>
      </c>
      <c r="P23" s="10" t="s">
        <v>14</v>
      </c>
      <c r="Q23" s="11"/>
      <c r="R23" s="12" t="s">
        <v>15</v>
      </c>
      <c r="S23" s="10" t="s">
        <v>14</v>
      </c>
      <c r="T23" s="11"/>
      <c r="U23" s="14" t="s">
        <v>14</v>
      </c>
      <c r="V23" s="15" t="s">
        <v>16</v>
      </c>
    </row>
    <row r="24" spans="1:22" s="1" customFormat="1" ht="15.75">
      <c r="A24" s="42"/>
      <c r="B24" s="43"/>
      <c r="C24" s="43"/>
      <c r="D24" s="42"/>
      <c r="E24" s="43"/>
      <c r="F24" s="9"/>
      <c r="G24" s="10"/>
      <c r="H24" s="11"/>
      <c r="I24" s="3"/>
      <c r="J24" s="10"/>
      <c r="K24" s="11"/>
      <c r="L24" s="12"/>
      <c r="M24" s="10"/>
      <c r="N24" s="11"/>
      <c r="O24" s="12"/>
      <c r="P24" s="10"/>
      <c r="Q24" s="11"/>
      <c r="R24" s="12"/>
      <c r="S24" s="10"/>
      <c r="T24" s="11"/>
      <c r="U24" s="14"/>
      <c r="V24" s="15"/>
    </row>
    <row r="25" spans="1:22" ht="15.75">
      <c r="A25" s="28">
        <v>78</v>
      </c>
      <c r="B25" s="32" t="s">
        <v>202</v>
      </c>
      <c r="C25" s="32" t="s">
        <v>21</v>
      </c>
      <c r="D25" s="33">
        <v>1997</v>
      </c>
      <c r="E25" s="32" t="s">
        <v>22</v>
      </c>
      <c r="F25" s="20">
        <v>13.12</v>
      </c>
      <c r="G25" s="21">
        <f>IF(F25&gt;0,ROUNDDOWN(((100/F25)-4.341)/0.00676,0)," ")</f>
        <v>485</v>
      </c>
      <c r="H25" s="22" t="s">
        <v>158</v>
      </c>
      <c r="I25" s="20">
        <v>13.55</v>
      </c>
      <c r="J25" s="21">
        <f>IF(I25&gt;0,ROUNDDOWN(((80/I25)-1.40833)/0.00943,0)," ")</f>
        <v>476</v>
      </c>
      <c r="K25" s="22" t="s">
        <v>158</v>
      </c>
      <c r="L25" s="24">
        <v>0.004826273148148148</v>
      </c>
      <c r="M25" s="21">
        <f>IF(L25&gt;0,ROUNDDOWN(((2000/(L25*86400))-1.784)/0.006,0)," ")</f>
        <v>502</v>
      </c>
      <c r="N25" s="22"/>
      <c r="O25" s="23">
        <v>4.35</v>
      </c>
      <c r="P25" s="21">
        <f>IF(O25&gt;0,ROUNDDOWN((SQRT(O25)-1.15028)/0.00219,0)," ")</f>
        <v>427</v>
      </c>
      <c r="Q25" s="22"/>
      <c r="R25" s="23">
        <v>50</v>
      </c>
      <c r="S25" s="21">
        <f>IF(R25&gt;0,ROUNDDOWN((SQRT(R25)-1.936)/0.0124,0)," ")</f>
        <v>414</v>
      </c>
      <c r="T25" s="22"/>
      <c r="U25" s="26">
        <f>SUM(G25,J25,M25,P25,S25)</f>
        <v>2304</v>
      </c>
      <c r="V25" s="27">
        <v>1</v>
      </c>
    </row>
    <row r="26" spans="1:22" ht="15.75">
      <c r="A26" s="28">
        <v>212</v>
      </c>
      <c r="B26" s="32" t="s">
        <v>203</v>
      </c>
      <c r="C26" s="32" t="s">
        <v>204</v>
      </c>
      <c r="D26" s="33">
        <v>1997</v>
      </c>
      <c r="E26" s="32" t="s">
        <v>111</v>
      </c>
      <c r="F26" s="20">
        <v>13.46</v>
      </c>
      <c r="G26" s="21">
        <f>IF(F26&gt;0,ROUNDDOWN(((100/F26)-4.341)/0.00676,0)," ")</f>
        <v>456</v>
      </c>
      <c r="H26" s="22" t="s">
        <v>158</v>
      </c>
      <c r="I26" s="20">
        <v>14.55</v>
      </c>
      <c r="J26" s="21">
        <f>IF(I26&gt;0,ROUNDDOWN(((80/I26)-1.40833)/0.00943,0)," ")</f>
        <v>433</v>
      </c>
      <c r="K26" s="22" t="s">
        <v>158</v>
      </c>
      <c r="L26" s="24">
        <v>0.004826273148148148</v>
      </c>
      <c r="M26" s="21">
        <f>IF(L26&gt;0,ROUNDDOWN(((2000/(L26*86400))-1.784)/0.006,0)," ")</f>
        <v>502</v>
      </c>
      <c r="N26" s="22"/>
      <c r="O26" s="23">
        <v>4.37</v>
      </c>
      <c r="P26" s="21">
        <f>IF(O26&gt;0,ROUNDDOWN((SQRT(O26)-1.15028)/0.00219,0)," ")</f>
        <v>429</v>
      </c>
      <c r="Q26" s="22"/>
      <c r="R26" s="23">
        <v>38</v>
      </c>
      <c r="S26" s="21">
        <f>IF(R26&gt;0,ROUNDDOWN((SQRT(R26)-1.936)/0.0124,0)," ")</f>
        <v>341</v>
      </c>
      <c r="T26" s="22"/>
      <c r="U26" s="26">
        <f>SUM(G26,J26,M26,P26,S26)</f>
        <v>2161</v>
      </c>
      <c r="V26" s="27">
        <v>2</v>
      </c>
    </row>
    <row r="27" spans="1:22" ht="15.75">
      <c r="A27" s="28"/>
      <c r="B27" s="29"/>
      <c r="C27" s="29"/>
      <c r="D27" s="30"/>
      <c r="E27" s="31"/>
      <c r="F27" s="20"/>
      <c r="G27" s="21" t="str">
        <f>IF(F27&gt;0,ROUNDDOWN(((100/F27)-4.341)/0.00676,0)," ")</f>
        <v> </v>
      </c>
      <c r="H27" s="22"/>
      <c r="I27" s="20"/>
      <c r="J27" s="21" t="str">
        <f>IF(I27&gt;0,ROUNDDOWN(((80/I27)-1.40833)/0.00943,0)," ")</f>
        <v> </v>
      </c>
      <c r="K27" s="22"/>
      <c r="L27" s="24"/>
      <c r="M27" s="21" t="str">
        <f>IF(L27&gt;0,ROUNDDOWN(((2000/(L27*86400))-1.784)/0.006,0)," ")</f>
        <v> </v>
      </c>
      <c r="N27" s="22"/>
      <c r="O27" s="23"/>
      <c r="P27" s="21" t="str">
        <f>IF(O27&gt;0,ROUNDDOWN((SQRT(O27)-1.15028)/0.00219,0)," ")</f>
        <v> </v>
      </c>
      <c r="Q27" s="22"/>
      <c r="R27" s="23"/>
      <c r="S27" s="21" t="str">
        <f>IF(R27&gt;0,ROUNDDOWN((SQRT(R27)-1.936)/0.0124,0)," ")</f>
        <v> </v>
      </c>
      <c r="T27" s="22"/>
      <c r="U27" s="26"/>
      <c r="V27" s="27"/>
    </row>
    <row r="28" spans="1:22" ht="15.75">
      <c r="A28" s="28">
        <v>81</v>
      </c>
      <c r="B28" s="29" t="s">
        <v>205</v>
      </c>
      <c r="C28" s="29" t="s">
        <v>206</v>
      </c>
      <c r="D28" s="30">
        <v>1996</v>
      </c>
      <c r="E28" s="31" t="s">
        <v>22</v>
      </c>
      <c r="F28" s="23" t="s">
        <v>147</v>
      </c>
      <c r="G28" s="21">
        <v>0</v>
      </c>
      <c r="H28" s="22"/>
      <c r="I28" s="23" t="s">
        <v>147</v>
      </c>
      <c r="J28" s="21">
        <v>0</v>
      </c>
      <c r="K28" s="22"/>
      <c r="L28" s="24">
        <v>0.004640625</v>
      </c>
      <c r="M28" s="21">
        <f>IF(L28&gt;0,ROUNDDOWN(((2000/(L28*86400))-1.784)/0.006,0)," ")</f>
        <v>534</v>
      </c>
      <c r="N28" s="22"/>
      <c r="O28" s="23" t="s">
        <v>147</v>
      </c>
      <c r="P28" s="21">
        <v>0</v>
      </c>
      <c r="Q28" s="22"/>
      <c r="R28" s="23">
        <v>49</v>
      </c>
      <c r="S28" s="21">
        <f>IF(R28&gt;0,ROUNDDOWN((SQRT(R28)-1.936)/0.0124,0)," ")</f>
        <v>408</v>
      </c>
      <c r="T28" s="22"/>
      <c r="U28" s="26">
        <f>SUM(G28,J28,M28,P28,S28)</f>
        <v>942</v>
      </c>
      <c r="V28" s="27"/>
    </row>
    <row r="29" spans="1:22" ht="15.75">
      <c r="A29" s="28"/>
      <c r="B29" s="31"/>
      <c r="C29" s="31"/>
      <c r="D29" s="30"/>
      <c r="E29" s="31"/>
      <c r="F29" s="20"/>
      <c r="G29" s="21" t="str">
        <f>IF(F29&gt;0,ROUNDDOWN(((100/F29)-4.341)/0.00676,0)," ")</f>
        <v> </v>
      </c>
      <c r="H29" s="22"/>
      <c r="I29" s="20"/>
      <c r="J29" s="21" t="str">
        <f>IF(I29&gt;0,ROUNDDOWN(((80/I29)-1.40833)/0.00943,0)," ")</f>
        <v> </v>
      </c>
      <c r="K29" s="22"/>
      <c r="L29" s="24"/>
      <c r="M29" s="21" t="str">
        <f>IF(L29&gt;0,ROUNDDOWN(((2000/(L29*86400))-1.784)/0.006,0)," ")</f>
        <v> </v>
      </c>
      <c r="N29" s="22"/>
      <c r="O29" s="23"/>
      <c r="P29" s="21" t="str">
        <f>IF(O29&gt;0,ROUNDDOWN((SQRT(O29)-1.15028)/0.00219,0)," ")</f>
        <v> </v>
      </c>
      <c r="Q29" s="22"/>
      <c r="R29" s="23"/>
      <c r="S29" s="21" t="str">
        <f>IF(R29&gt;0,ROUNDDOWN((SQRT(R29)-1.936)/0.0124,0)," ")</f>
        <v> </v>
      </c>
      <c r="T29" s="22"/>
      <c r="U29" s="26"/>
      <c r="V29" s="27"/>
    </row>
    <row r="31" ht="15.75">
      <c r="B31" s="64" t="s">
        <v>207</v>
      </c>
    </row>
    <row r="33" spans="1:22" ht="15.75">
      <c r="A33" s="74" t="s">
        <v>3</v>
      </c>
      <c r="B33" s="68" t="s">
        <v>4</v>
      </c>
      <c r="C33" s="68" t="s">
        <v>5</v>
      </c>
      <c r="D33" s="74" t="s">
        <v>6</v>
      </c>
      <c r="E33" s="68" t="s">
        <v>7</v>
      </c>
      <c r="F33" s="69" t="s">
        <v>176</v>
      </c>
      <c r="G33" s="69"/>
      <c r="H33" s="69"/>
      <c r="I33" s="69" t="s">
        <v>177</v>
      </c>
      <c r="J33" s="69"/>
      <c r="K33" s="69"/>
      <c r="L33" s="70" t="s">
        <v>208</v>
      </c>
      <c r="M33" s="70"/>
      <c r="N33" s="70"/>
      <c r="O33" s="70" t="s">
        <v>9</v>
      </c>
      <c r="P33" s="70"/>
      <c r="Q33" s="70"/>
      <c r="R33" s="70" t="s">
        <v>209</v>
      </c>
      <c r="S33" s="70"/>
      <c r="T33" s="70"/>
      <c r="U33" s="71" t="s">
        <v>210</v>
      </c>
      <c r="V33" s="71"/>
    </row>
    <row r="34" spans="1:22" ht="15.75">
      <c r="A34" s="74"/>
      <c r="B34" s="68"/>
      <c r="C34" s="68"/>
      <c r="D34" s="74"/>
      <c r="E34" s="68"/>
      <c r="F34" s="12" t="s">
        <v>13</v>
      </c>
      <c r="G34" s="10" t="s">
        <v>14</v>
      </c>
      <c r="H34" s="11"/>
      <c r="I34" s="9" t="s">
        <v>13</v>
      </c>
      <c r="J34" s="10" t="s">
        <v>14</v>
      </c>
      <c r="K34" s="11"/>
      <c r="L34" s="12" t="s">
        <v>15</v>
      </c>
      <c r="M34" s="10" t="s">
        <v>14</v>
      </c>
      <c r="N34" s="11"/>
      <c r="O34" s="12" t="s">
        <v>15</v>
      </c>
      <c r="P34" s="10" t="s">
        <v>14</v>
      </c>
      <c r="Q34" s="11"/>
      <c r="R34" s="12" t="s">
        <v>15</v>
      </c>
      <c r="S34" s="10" t="s">
        <v>14</v>
      </c>
      <c r="T34" s="11"/>
      <c r="U34" s="14" t="s">
        <v>14</v>
      </c>
      <c r="V34" s="15" t="s">
        <v>16</v>
      </c>
    </row>
    <row r="35" spans="1:22" ht="15.75">
      <c r="A35" s="16"/>
      <c r="B35" s="67"/>
      <c r="C35" s="67"/>
      <c r="D35" s="18"/>
      <c r="E35" s="19"/>
      <c r="F35" s="20"/>
      <c r="G35" s="21" t="str">
        <f>IF(F35&gt;0,ROUNDDOWN(((100/F35)-4.341)/0.00676,0)," ")</f>
        <v> </v>
      </c>
      <c r="H35" s="22"/>
      <c r="I35" s="20"/>
      <c r="J35" s="21" t="str">
        <f>IF(I35&gt;0,ROUNDDOWN(((80/I35)-1.40833)/0.00943,0)," ")</f>
        <v> </v>
      </c>
      <c r="K35" s="22"/>
      <c r="L35" s="23"/>
      <c r="M35" s="21" t="str">
        <f>IF(L35&gt;0,ROUNDDOWN((SQRT(L35)-1.4)/0.008,0)," ")</f>
        <v> </v>
      </c>
      <c r="N35" s="22"/>
      <c r="O35" s="23"/>
      <c r="P35" s="21" t="str">
        <f>IF(O35&gt;0,ROUNDDOWN((SQRT(O35)-1.15028)/0.00219,0)," ")</f>
        <v> </v>
      </c>
      <c r="Q35" s="22"/>
      <c r="R35" s="23"/>
      <c r="S35" s="21" t="str">
        <f>IF(R35&gt;0,ROUNDDOWN((SQRT(R35)-1.279)/0.0396,0)," ")</f>
        <v> </v>
      </c>
      <c r="T35" s="22"/>
      <c r="U35" s="26"/>
      <c r="V35" s="27"/>
    </row>
    <row r="36" spans="1:22" ht="15.75">
      <c r="A36" s="28">
        <v>247</v>
      </c>
      <c r="B36" s="45" t="s">
        <v>211</v>
      </c>
      <c r="C36" s="45" t="s">
        <v>212</v>
      </c>
      <c r="D36" s="30">
        <v>1997</v>
      </c>
      <c r="E36" s="31" t="s">
        <v>59</v>
      </c>
      <c r="F36" s="20">
        <v>13.05</v>
      </c>
      <c r="G36" s="21">
        <f>IF(F36&gt;0,ROUNDDOWN(((100/F36)-4.341)/0.00676,0)," ")</f>
        <v>491</v>
      </c>
      <c r="H36" s="22" t="s">
        <v>158</v>
      </c>
      <c r="I36" s="20">
        <v>14.39</v>
      </c>
      <c r="J36" s="21">
        <f>IF(I36&gt;0,ROUNDDOWN(((80/I36)-1.40833)/0.00943,0)," ")</f>
        <v>440</v>
      </c>
      <c r="K36" s="22" t="s">
        <v>158</v>
      </c>
      <c r="L36" s="53">
        <v>22.34</v>
      </c>
      <c r="M36" s="21">
        <f>IF(L36&gt;0,ROUNDDOWN((SQRT(L36)-1.4)/0.008,0)," ")</f>
        <v>415</v>
      </c>
      <c r="N36" s="22"/>
      <c r="O36" s="23">
        <v>4.46</v>
      </c>
      <c r="P36" s="21">
        <f>IF(O36&gt;0,ROUNDDOWN((SQRT(O36)-1.15028)/0.00219,0)," ")</f>
        <v>439</v>
      </c>
      <c r="Q36" s="22"/>
      <c r="R36" s="23">
        <v>8.89</v>
      </c>
      <c r="S36" s="21">
        <f>IF(R36&gt;0,ROUNDDOWN((SQRT(R36)-1.279)/0.0037,0)," ")</f>
        <v>460</v>
      </c>
      <c r="T36" s="22"/>
      <c r="U36" s="26">
        <f>SUM(G36,J36,M36,P36,S36)</f>
        <v>2245</v>
      </c>
      <c r="V36" s="27">
        <v>1</v>
      </c>
    </row>
    <row r="37" spans="1:22" ht="15.75">
      <c r="A37" s="16"/>
      <c r="B37" s="67"/>
      <c r="C37" s="67"/>
      <c r="D37" s="18"/>
      <c r="E37" s="19"/>
      <c r="F37" s="20"/>
      <c r="G37" s="21" t="str">
        <f>IF(F37&gt;0,ROUNDDOWN(((100/F37)-4.341)/0.00676,0)," ")</f>
        <v> </v>
      </c>
      <c r="H37" s="22"/>
      <c r="I37" s="20"/>
      <c r="J37" s="21" t="str">
        <f>IF(I37&gt;0,ROUNDDOWN(((80/I37)-1.40833)/0.00943,0)," ")</f>
        <v> </v>
      </c>
      <c r="K37" s="22"/>
      <c r="L37" s="23"/>
      <c r="M37" s="21" t="str">
        <f>IF(L37&gt;0,ROUNDDOWN((SQRT(L37)-1.4)/0.008,0)," ")</f>
        <v> </v>
      </c>
      <c r="N37" s="22"/>
      <c r="O37" s="23"/>
      <c r="P37" s="21" t="str">
        <f>IF(O37&gt;0,ROUNDDOWN((SQRT(O37)-1.15028)/0.00219,0)," ")</f>
        <v> </v>
      </c>
      <c r="Q37" s="22"/>
      <c r="R37" s="23"/>
      <c r="S37" s="21" t="str">
        <f>IF(R37&gt;0,ROUNDDOWN((SQRT(R37)-1.279)/0.0396,0)," ")</f>
        <v> </v>
      </c>
      <c r="T37" s="22"/>
      <c r="U37" s="26"/>
      <c r="V37" s="27"/>
    </row>
  </sheetData>
  <sheetProtection/>
  <mergeCells count="33">
    <mergeCell ref="F33:H33"/>
    <mergeCell ref="I33:K33"/>
    <mergeCell ref="L33:N33"/>
    <mergeCell ref="O33:Q33"/>
    <mergeCell ref="R33:T33"/>
    <mergeCell ref="U33:V33"/>
    <mergeCell ref="A33:A34"/>
    <mergeCell ref="B33:B34"/>
    <mergeCell ref="C33:C34"/>
    <mergeCell ref="D33:D34"/>
    <mergeCell ref="E33:E34"/>
    <mergeCell ref="F4:H4"/>
    <mergeCell ref="F22:H22"/>
    <mergeCell ref="A22:A23"/>
    <mergeCell ref="B22:B23"/>
    <mergeCell ref="C22:C23"/>
    <mergeCell ref="I22:K22"/>
    <mergeCell ref="L22:N22"/>
    <mergeCell ref="O22:Q22"/>
    <mergeCell ref="R22:T22"/>
    <mergeCell ref="U22:V22"/>
    <mergeCell ref="I4:K4"/>
    <mergeCell ref="L4:N4"/>
    <mergeCell ref="O4:Q4"/>
    <mergeCell ref="R4:T4"/>
    <mergeCell ref="U4:V4"/>
    <mergeCell ref="D22:D23"/>
    <mergeCell ref="E22:E23"/>
    <mergeCell ref="A4:A5"/>
    <mergeCell ref="B4:B5"/>
    <mergeCell ref="C4:C5"/>
    <mergeCell ref="D4:D5"/>
    <mergeCell ref="E4:E5"/>
  </mergeCells>
  <printOptions horizontalCentered="1"/>
  <pageMargins left="0.7875" right="0.7875" top="0.5902777777777778" bottom="0.5902777777777778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Administrator1</cp:lastModifiedBy>
  <cp:lastPrinted>2011-04-17T20:22:01Z</cp:lastPrinted>
  <dcterms:created xsi:type="dcterms:W3CDTF">2011-04-16T16:05:08Z</dcterms:created>
  <dcterms:modified xsi:type="dcterms:W3CDTF">2011-04-18T16:34:22Z</dcterms:modified>
  <cp:category/>
  <cp:version/>
  <cp:contentType/>
  <cp:contentStatus/>
</cp:coreProperties>
</file>